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ir Emissions\Annual Inventory Compilation\2020data\Outputs\UNFCCC Reports\NIR Report 2022\Annexes\Website annexes\"/>
    </mc:Choice>
  </mc:AlternateContent>
  <xr:revisionPtr revIDLastSave="0" documentId="13_ncr:1_{305F26B2-4BF8-4FCC-AFB8-1F9455E919EE}" xr6:coauthVersionLast="47" xr6:coauthVersionMax="47" xr10:uidLastSave="{00000000-0000-0000-0000-000000000000}"/>
  <bookViews>
    <workbookView xWindow="-120" yWindow="-120" windowWidth="29040" windowHeight="15840" tabRatio="836" xr2:uid="{00000000-000D-0000-FFFF-FFFF00000000}"/>
  </bookViews>
  <sheets>
    <sheet name="Table 5.1" sheetId="13" r:id="rId1"/>
    <sheet name="Table 5.2" sheetId="14" r:id="rId2"/>
    <sheet name="Table 5.3" sheetId="15" r:id="rId3"/>
    <sheet name="Tables 5.4 and 5.5" sheetId="16" r:id="rId4"/>
    <sheet name="Tables 5.6 and 5.7" sheetId="17" r:id="rId5"/>
    <sheet name="Table 5.8 Recalculations" sheetId="18" r:id="rId6"/>
    <sheet name="Recalculations 3.A" sheetId="24" r:id="rId7"/>
    <sheet name="Recalculations 3.B" sheetId="25" r:id="rId8"/>
    <sheet name="Recalculations 3.D" sheetId="26" r:id="rId9"/>
    <sheet name="3.3.A Animal Populations" sheetId="29" r:id="rId10"/>
    <sheet name="F.1 Pasture" sheetId="2" state="hidden" r:id="rId11"/>
    <sheet name="3.3.B CH4 EFs Enteric" sheetId="3" r:id="rId12"/>
    <sheet name="3.3.C CH4 EF's Manure Mgment" sheetId="4" r:id="rId13"/>
    <sheet name="3.3.D.1 MMS" sheetId="6" r:id="rId14"/>
    <sheet name="3.3.D.2 MMS" sheetId="11" r:id="rId15"/>
    <sheet name="3.3.E N excretion" sheetId="7" r:id="rId16"/>
    <sheet name="3.3.E contd" sheetId="12" r:id="rId17"/>
    <sheet name="3.3.F N2O input data" sheetId="22" r:id="rId18"/>
    <sheet name="3.3.G sewage sludge" sheetId="8" r:id="rId19"/>
    <sheet name="3.3.H Crop Residues" sheetId="10" r:id="rId20"/>
    <sheet name="3.3.I Nex by MMS (i)" sheetId="27" r:id="rId21"/>
    <sheet name="3.3.I Nex by MMS (ii)" sheetId="28" r:id="rId22"/>
    <sheet name="3.3.J Energy metabolism" sheetId="30" r:id="rId23"/>
    <sheet name="3.3.K Slurry spreading" sheetId="32" r:id="rId24"/>
  </sheets>
  <definedNames>
    <definedName name="___INPUT_DATA___" localSheetId="21">#REF!</definedName>
    <definedName name="___INPUT_DATA___" localSheetId="22">#REF!</definedName>
    <definedName name="___INPUT_DATA___" localSheetId="23">#REF!</definedName>
    <definedName name="___INPUT_DATA___" localSheetId="7">#REF!</definedName>
    <definedName name="___INPUT_DATA___" localSheetId="8">#REF!</definedName>
    <definedName name="___INPUT_DATA___">#REF!</definedName>
    <definedName name="_Ref412188249" localSheetId="2">'Table 5.3'!$B$1</definedName>
    <definedName name="_Ref412189865" localSheetId="22">'3.3.J Energy metabolism'!$B$9</definedName>
    <definedName name="_Ref412189865" localSheetId="23">'3.3.K Slurry spreading'!$B$8</definedName>
    <definedName name="_Ref412189865" localSheetId="3">'Tables 5.4 and 5.5'!$B$18</definedName>
    <definedName name="_Ref412209030" localSheetId="4">'Tables 5.6 and 5.7'!$B$1</definedName>
    <definedName name="_Ref412210707" localSheetId="4">'Tables 5.6 and 5.7'!$B$14</definedName>
    <definedName name="Population" localSheetId="21">#REF!</definedName>
    <definedName name="Population" localSheetId="22">#REF!</definedName>
    <definedName name="Population" localSheetId="23">#REF!</definedName>
    <definedName name="Population" localSheetId="7">#REF!</definedName>
    <definedName name="Population" localSheetId="8">#REF!</definedName>
    <definedName name="Population">#REF!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G52" i="10" l="1"/>
  <c r="AG56" i="10" l="1"/>
  <c r="AG57" i="10"/>
  <c r="AG59" i="10"/>
  <c r="AG55" i="10"/>
  <c r="AG58" i="10"/>
  <c r="AG54" i="10"/>
  <c r="AG53" i="10"/>
  <c r="AG51" i="10"/>
  <c r="AG50" i="10"/>
  <c r="AG60" i="10" l="1"/>
  <c r="AH23" i="18" l="1"/>
  <c r="AH11" i="18"/>
  <c r="AJ29" i="14"/>
  <c r="AJ30" i="14"/>
  <c r="AH12" i="18" l="1"/>
  <c r="AH13" i="18"/>
  <c r="AH33" i="18"/>
  <c r="AG43" i="26"/>
  <c r="AG58" i="26" s="1"/>
  <c r="AG39" i="26"/>
  <c r="AG54" i="26" s="1"/>
  <c r="AM19" i="14"/>
  <c r="AM18" i="14"/>
  <c r="AG41" i="26"/>
  <c r="AG56" i="26" s="1"/>
  <c r="AG42" i="26"/>
  <c r="AG57" i="26" s="1"/>
  <c r="AJ61" i="14"/>
  <c r="AJ32" i="14"/>
  <c r="AH35" i="18"/>
  <c r="AH34" i="18"/>
  <c r="AH14" i="18" l="1"/>
  <c r="O51" i="6"/>
  <c r="N51" i="6" s="1"/>
  <c r="M51" i="6" s="1"/>
  <c r="L51" i="6" s="1"/>
  <c r="K51" i="6" s="1"/>
  <c r="J51" i="6" s="1"/>
  <c r="I51" i="6" s="1"/>
  <c r="H51" i="6" s="1"/>
  <c r="G51" i="6" s="1"/>
  <c r="F51" i="6" s="1"/>
  <c r="E51" i="6" s="1"/>
  <c r="D51" i="6" s="1"/>
  <c r="C51" i="6" s="1"/>
  <c r="O50" i="6"/>
  <c r="N50" i="6" s="1"/>
  <c r="M50" i="6" s="1"/>
  <c r="L50" i="6" s="1"/>
  <c r="K50" i="6" s="1"/>
  <c r="J50" i="6" s="1"/>
  <c r="I50" i="6" s="1"/>
  <c r="H50" i="6" s="1"/>
  <c r="G50" i="6" s="1"/>
  <c r="F50" i="6" s="1"/>
  <c r="E50" i="6" s="1"/>
  <c r="D50" i="6" s="1"/>
  <c r="C50" i="6" s="1"/>
  <c r="O49" i="6"/>
  <c r="N49" i="6" s="1"/>
  <c r="M49" i="6" s="1"/>
  <c r="L49" i="6" s="1"/>
  <c r="K49" i="6" s="1"/>
  <c r="J49" i="6" s="1"/>
  <c r="I49" i="6" s="1"/>
  <c r="H49" i="6" s="1"/>
  <c r="G49" i="6" s="1"/>
  <c r="F49" i="6" s="1"/>
  <c r="E49" i="6" s="1"/>
  <c r="D49" i="6" s="1"/>
  <c r="C49" i="6" s="1"/>
  <c r="O48" i="6"/>
  <c r="N48" i="6" s="1"/>
  <c r="M48" i="6" s="1"/>
  <c r="L48" i="6" s="1"/>
  <c r="K48" i="6" s="1"/>
  <c r="J48" i="6" s="1"/>
  <c r="I48" i="6" s="1"/>
  <c r="H48" i="6" s="1"/>
  <c r="G48" i="6" s="1"/>
  <c r="F48" i="6" s="1"/>
  <c r="E48" i="6" s="1"/>
  <c r="D48" i="6" s="1"/>
  <c r="C48" i="6" s="1"/>
  <c r="O47" i="6"/>
  <c r="N47" i="6" s="1"/>
  <c r="M47" i="6" s="1"/>
  <c r="L47" i="6" s="1"/>
  <c r="K47" i="6" s="1"/>
  <c r="J47" i="6" s="1"/>
  <c r="I47" i="6" s="1"/>
  <c r="H47" i="6" s="1"/>
  <c r="G47" i="6" s="1"/>
  <c r="F47" i="6" s="1"/>
  <c r="E47" i="6" s="1"/>
  <c r="D47" i="6" s="1"/>
  <c r="C47" i="6" s="1"/>
  <c r="O46" i="6"/>
  <c r="N46" i="6" s="1"/>
  <c r="M46" i="6" s="1"/>
  <c r="L46" i="6" s="1"/>
  <c r="K46" i="6" s="1"/>
  <c r="J46" i="6" s="1"/>
  <c r="I46" i="6" s="1"/>
  <c r="H46" i="6" s="1"/>
  <c r="G46" i="6" s="1"/>
  <c r="F46" i="6" s="1"/>
  <c r="E46" i="6" s="1"/>
  <c r="D46" i="6" s="1"/>
  <c r="C46" i="6" s="1"/>
  <c r="O45" i="6"/>
  <c r="N45" i="6" s="1"/>
  <c r="M45" i="6" s="1"/>
  <c r="L45" i="6" s="1"/>
  <c r="K45" i="6" s="1"/>
  <c r="J45" i="6" s="1"/>
  <c r="I45" i="6" s="1"/>
  <c r="H45" i="6" s="1"/>
  <c r="G45" i="6" s="1"/>
  <c r="F45" i="6" s="1"/>
  <c r="E45" i="6" s="1"/>
  <c r="D45" i="6" s="1"/>
  <c r="C45" i="6" s="1"/>
  <c r="O44" i="6"/>
  <c r="N44" i="6" s="1"/>
  <c r="M44" i="6" s="1"/>
  <c r="L44" i="6" s="1"/>
  <c r="K44" i="6" s="1"/>
  <c r="J44" i="6" s="1"/>
  <c r="I44" i="6" s="1"/>
  <c r="H44" i="6" s="1"/>
  <c r="G44" i="6" s="1"/>
  <c r="F44" i="6" s="1"/>
  <c r="E44" i="6" s="1"/>
  <c r="D44" i="6" s="1"/>
  <c r="C44" i="6" s="1"/>
  <c r="O43" i="6"/>
  <c r="N43" i="6" s="1"/>
  <c r="M43" i="6" s="1"/>
  <c r="L43" i="6" s="1"/>
  <c r="K43" i="6" s="1"/>
  <c r="J43" i="6" s="1"/>
  <c r="I43" i="6" s="1"/>
  <c r="H43" i="6" s="1"/>
  <c r="G43" i="6" s="1"/>
  <c r="F43" i="6" s="1"/>
  <c r="E43" i="6" s="1"/>
  <c r="D43" i="6" s="1"/>
  <c r="C43" i="6" s="1"/>
  <c r="O42" i="6"/>
  <c r="N42" i="6" s="1"/>
  <c r="M42" i="6" s="1"/>
  <c r="L42" i="6" s="1"/>
  <c r="K42" i="6" s="1"/>
  <c r="J42" i="6" s="1"/>
  <c r="I42" i="6" s="1"/>
  <c r="H42" i="6" s="1"/>
  <c r="G42" i="6" s="1"/>
  <c r="F42" i="6" s="1"/>
  <c r="E42" i="6" s="1"/>
  <c r="D42" i="6" s="1"/>
  <c r="C42" i="6" s="1"/>
  <c r="O41" i="6"/>
  <c r="N41" i="6" s="1"/>
  <c r="M41" i="6" s="1"/>
  <c r="L41" i="6" s="1"/>
  <c r="K41" i="6" s="1"/>
  <c r="J41" i="6" s="1"/>
  <c r="I41" i="6" s="1"/>
  <c r="H41" i="6" s="1"/>
  <c r="G41" i="6" s="1"/>
  <c r="F41" i="6" s="1"/>
  <c r="E41" i="6" s="1"/>
  <c r="D41" i="6" s="1"/>
  <c r="C41" i="6" s="1"/>
  <c r="O39" i="6"/>
  <c r="N39" i="6" s="1"/>
  <c r="M39" i="6" s="1"/>
  <c r="L39" i="6" s="1"/>
  <c r="K39" i="6" s="1"/>
  <c r="J39" i="6" s="1"/>
  <c r="I39" i="6" s="1"/>
  <c r="H39" i="6" s="1"/>
  <c r="G39" i="6" s="1"/>
  <c r="F39" i="6" s="1"/>
  <c r="E39" i="6" s="1"/>
  <c r="D39" i="6" s="1"/>
  <c r="C39" i="6" s="1"/>
  <c r="O38" i="6"/>
  <c r="N38" i="6" s="1"/>
  <c r="M38" i="6" s="1"/>
  <c r="L38" i="6" s="1"/>
  <c r="K38" i="6" s="1"/>
  <c r="J38" i="6" s="1"/>
  <c r="I38" i="6" s="1"/>
  <c r="H38" i="6" s="1"/>
  <c r="G38" i="6" s="1"/>
  <c r="F38" i="6" s="1"/>
  <c r="E38" i="6" s="1"/>
  <c r="D38" i="6" s="1"/>
  <c r="C38" i="6" s="1"/>
  <c r="O37" i="6"/>
  <c r="N37" i="6" s="1"/>
  <c r="M37" i="6" s="1"/>
  <c r="L37" i="6" s="1"/>
  <c r="K37" i="6" s="1"/>
  <c r="J37" i="6" s="1"/>
  <c r="I37" i="6" s="1"/>
  <c r="H37" i="6" s="1"/>
  <c r="G37" i="6" s="1"/>
  <c r="F37" i="6" s="1"/>
  <c r="E37" i="6" s="1"/>
  <c r="D37" i="6" s="1"/>
  <c r="C37" i="6" s="1"/>
  <c r="O36" i="6"/>
  <c r="N36" i="6" s="1"/>
  <c r="M36" i="6" s="1"/>
  <c r="L36" i="6" s="1"/>
  <c r="K36" i="6" s="1"/>
  <c r="J36" i="6" s="1"/>
  <c r="I36" i="6" s="1"/>
  <c r="H36" i="6" s="1"/>
  <c r="G36" i="6" s="1"/>
  <c r="F36" i="6" s="1"/>
  <c r="E36" i="6" s="1"/>
  <c r="D36" i="6" s="1"/>
  <c r="C36" i="6" s="1"/>
  <c r="O35" i="6"/>
  <c r="N35" i="6" s="1"/>
  <c r="M35" i="6" s="1"/>
  <c r="L35" i="6" s="1"/>
  <c r="K35" i="6" s="1"/>
  <c r="J35" i="6" s="1"/>
  <c r="I35" i="6" s="1"/>
  <c r="H35" i="6" s="1"/>
  <c r="G35" i="6" s="1"/>
  <c r="F35" i="6" s="1"/>
  <c r="E35" i="6" s="1"/>
  <c r="D35" i="6" s="1"/>
  <c r="C35" i="6" s="1"/>
  <c r="O34" i="6"/>
  <c r="N34" i="6" s="1"/>
  <c r="M34" i="6" s="1"/>
  <c r="L34" i="6" s="1"/>
  <c r="K34" i="6" s="1"/>
  <c r="J34" i="6" s="1"/>
  <c r="I34" i="6" s="1"/>
  <c r="H34" i="6" s="1"/>
  <c r="G34" i="6" s="1"/>
  <c r="F34" i="6" s="1"/>
  <c r="E34" i="6" s="1"/>
  <c r="D34" i="6" s="1"/>
  <c r="C34" i="6" s="1"/>
  <c r="O33" i="6"/>
  <c r="N33" i="6" s="1"/>
  <c r="M33" i="6" s="1"/>
  <c r="L33" i="6" s="1"/>
  <c r="K33" i="6" s="1"/>
  <c r="J33" i="6" s="1"/>
  <c r="I33" i="6" s="1"/>
  <c r="H33" i="6" s="1"/>
  <c r="G33" i="6" s="1"/>
  <c r="F33" i="6" s="1"/>
  <c r="E33" i="6" s="1"/>
  <c r="D33" i="6" s="1"/>
  <c r="C33" i="6" s="1"/>
  <c r="O32" i="6"/>
  <c r="N32" i="6" s="1"/>
  <c r="M32" i="6" s="1"/>
  <c r="L32" i="6" s="1"/>
  <c r="K32" i="6" s="1"/>
  <c r="J32" i="6" s="1"/>
  <c r="I32" i="6" s="1"/>
  <c r="H32" i="6" s="1"/>
  <c r="G32" i="6" s="1"/>
  <c r="F32" i="6" s="1"/>
  <c r="E32" i="6" s="1"/>
  <c r="D32" i="6" s="1"/>
  <c r="C32" i="6" s="1"/>
  <c r="O31" i="6"/>
  <c r="N31" i="6" s="1"/>
  <c r="M31" i="6" s="1"/>
  <c r="L31" i="6" s="1"/>
  <c r="K31" i="6" s="1"/>
  <c r="J31" i="6" s="1"/>
  <c r="I31" i="6" s="1"/>
  <c r="H31" i="6" s="1"/>
  <c r="G31" i="6" s="1"/>
  <c r="F31" i="6" s="1"/>
  <c r="E31" i="6" s="1"/>
  <c r="D31" i="6" s="1"/>
  <c r="C31" i="6" s="1"/>
  <c r="O30" i="6"/>
  <c r="N30" i="6" s="1"/>
  <c r="M30" i="6" s="1"/>
  <c r="L30" i="6" s="1"/>
  <c r="K30" i="6" s="1"/>
  <c r="J30" i="6" s="1"/>
  <c r="I30" i="6" s="1"/>
  <c r="H30" i="6" s="1"/>
  <c r="G30" i="6" s="1"/>
  <c r="F30" i="6" s="1"/>
  <c r="E30" i="6" s="1"/>
  <c r="D30" i="6" s="1"/>
  <c r="C30" i="6" s="1"/>
  <c r="O29" i="6"/>
  <c r="N29" i="6" s="1"/>
  <c r="M29" i="6" s="1"/>
  <c r="L29" i="6" s="1"/>
  <c r="K29" i="6" s="1"/>
  <c r="J29" i="6" s="1"/>
  <c r="I29" i="6" s="1"/>
  <c r="H29" i="6" s="1"/>
  <c r="G29" i="6" s="1"/>
  <c r="F29" i="6" s="1"/>
  <c r="E29" i="6" s="1"/>
  <c r="D29" i="6" s="1"/>
  <c r="C29" i="6" s="1"/>
  <c r="O5" i="32" l="1"/>
  <c r="N5" i="32" s="1"/>
  <c r="M5" i="32" s="1"/>
  <c r="L5" i="32" s="1"/>
  <c r="K5" i="32" s="1"/>
  <c r="J5" i="32" s="1"/>
  <c r="I5" i="32" s="1"/>
  <c r="H5" i="32" s="1"/>
  <c r="G5" i="32" s="1"/>
  <c r="F5" i="32" s="1"/>
  <c r="E5" i="32" s="1"/>
  <c r="D5" i="32" s="1"/>
  <c r="C5" i="32" s="1"/>
  <c r="O4" i="32"/>
  <c r="N4" i="32" s="1"/>
  <c r="M4" i="32" s="1"/>
  <c r="L4" i="32" s="1"/>
  <c r="K4" i="32" s="1"/>
  <c r="J4" i="32" s="1"/>
  <c r="I4" i="32" s="1"/>
  <c r="H4" i="32" s="1"/>
  <c r="G4" i="32" s="1"/>
  <c r="F4" i="32" s="1"/>
  <c r="E4" i="32" s="1"/>
  <c r="D4" i="32" s="1"/>
  <c r="C4" i="32" s="1"/>
  <c r="O5" i="30" l="1"/>
  <c r="N5" i="30" s="1"/>
  <c r="M5" i="30" s="1"/>
  <c r="L5" i="30" s="1"/>
  <c r="K5" i="30" s="1"/>
  <c r="J5" i="30" s="1"/>
  <c r="I5" i="30" s="1"/>
  <c r="H5" i="30" s="1"/>
  <c r="G5" i="30" s="1"/>
  <c r="F5" i="30" s="1"/>
  <c r="E5" i="30" s="1"/>
  <c r="D5" i="30" s="1"/>
  <c r="C5" i="30" s="1"/>
  <c r="M4" i="30" l="1"/>
  <c r="J4" i="30"/>
  <c r="F4" i="30"/>
  <c r="L4" i="30"/>
  <c r="E4" i="30"/>
  <c r="K4" i="30"/>
  <c r="G4" i="30"/>
  <c r="H4" i="30"/>
  <c r="N4" i="30"/>
  <c r="I4" i="30"/>
  <c r="O4" i="30"/>
  <c r="D4" i="30"/>
  <c r="AF51" i="10" l="1"/>
  <c r="AF54" i="10"/>
  <c r="AF56" i="10"/>
  <c r="AF50" i="10"/>
  <c r="AF55" i="10"/>
  <c r="AF57" i="10"/>
  <c r="AF59" i="10"/>
  <c r="AF53" i="10"/>
  <c r="AF58" i="10"/>
  <c r="AF52" i="10"/>
  <c r="AE39" i="26"/>
  <c r="AE54" i="26" s="1"/>
  <c r="AF41" i="26"/>
  <c r="AF56" i="26" s="1"/>
  <c r="AE42" i="26"/>
  <c r="AE57" i="26" s="1"/>
  <c r="AG11" i="18" l="1"/>
  <c r="AE41" i="26"/>
  <c r="AE56" i="26" s="1"/>
  <c r="AG33" i="18"/>
  <c r="AF42" i="26"/>
  <c r="AF57" i="26" s="1"/>
  <c r="AF39" i="26"/>
  <c r="AF54" i="26" s="1"/>
  <c r="AE43" i="26"/>
  <c r="AE58" i="26" s="1"/>
  <c r="AG34" i="18"/>
  <c r="AF43" i="26"/>
  <c r="AF58" i="26" s="1"/>
  <c r="AF60" i="10"/>
  <c r="AG23" i="18"/>
  <c r="AG12" i="18"/>
  <c r="AG13" i="18"/>
  <c r="AG35" i="18" l="1"/>
  <c r="AG14" i="18"/>
  <c r="AH30" i="14" l="1"/>
  <c r="AH29" i="14"/>
  <c r="AI29" i="14"/>
  <c r="AF34" i="18"/>
  <c r="AF33" i="18"/>
  <c r="AF61" i="14" l="1"/>
  <c r="AG61" i="14"/>
  <c r="AH61" i="14"/>
  <c r="AI30" i="14"/>
  <c r="AI61" i="14"/>
  <c r="AH32" i="14"/>
  <c r="AI32" i="14" l="1"/>
  <c r="H23" i="18" l="1"/>
  <c r="I23" i="18"/>
  <c r="M23" i="18"/>
  <c r="P23" i="18"/>
  <c r="Q23" i="18"/>
  <c r="T23" i="18"/>
  <c r="U23" i="18"/>
  <c r="X23" i="18"/>
  <c r="Y23" i="18"/>
  <c r="AB23" i="18"/>
  <c r="AC23" i="18"/>
  <c r="AF23" i="18"/>
  <c r="L23" i="18"/>
  <c r="I41" i="26"/>
  <c r="I56" i="26" s="1"/>
  <c r="F39" i="26"/>
  <c r="F54" i="26" s="1"/>
  <c r="H39" i="26"/>
  <c r="H54" i="26" s="1"/>
  <c r="J39" i="26"/>
  <c r="J54" i="26" s="1"/>
  <c r="L39" i="26"/>
  <c r="L54" i="26" s="1"/>
  <c r="N39" i="26"/>
  <c r="N54" i="26" s="1"/>
  <c r="P39" i="26"/>
  <c r="P54" i="26" s="1"/>
  <c r="R39" i="26"/>
  <c r="R54" i="26" s="1"/>
  <c r="T39" i="26"/>
  <c r="T54" i="26" s="1"/>
  <c r="V39" i="26"/>
  <c r="V54" i="26" s="1"/>
  <c r="X39" i="26"/>
  <c r="X54" i="26" s="1"/>
  <c r="Z39" i="26"/>
  <c r="Z54" i="26" s="1"/>
  <c r="AB39" i="26"/>
  <c r="AB54" i="26" s="1"/>
  <c r="AD39" i="26"/>
  <c r="AD54" i="26" s="1"/>
  <c r="D41" i="26"/>
  <c r="D56" i="26" s="1"/>
  <c r="E42" i="26"/>
  <c r="E57" i="26" s="1"/>
  <c r="F42" i="26"/>
  <c r="F57" i="26" s="1"/>
  <c r="G42" i="26"/>
  <c r="G57" i="26" s="1"/>
  <c r="H42" i="26"/>
  <c r="H57" i="26" s="1"/>
  <c r="I42" i="26"/>
  <c r="I57" i="26" s="1"/>
  <c r="J42" i="26"/>
  <c r="J57" i="26" s="1"/>
  <c r="K42" i="26"/>
  <c r="K57" i="26" s="1"/>
  <c r="L42" i="26"/>
  <c r="L57" i="26" s="1"/>
  <c r="M42" i="26"/>
  <c r="M57" i="26" s="1"/>
  <c r="N42" i="26"/>
  <c r="N57" i="26" s="1"/>
  <c r="O42" i="26"/>
  <c r="O57" i="26" s="1"/>
  <c r="P42" i="26"/>
  <c r="P57" i="26" s="1"/>
  <c r="Q42" i="26"/>
  <c r="Q57" i="26" s="1"/>
  <c r="R42" i="26"/>
  <c r="R57" i="26" s="1"/>
  <c r="S42" i="26"/>
  <c r="S57" i="26" s="1"/>
  <c r="T42" i="26"/>
  <c r="T57" i="26" s="1"/>
  <c r="U42" i="26"/>
  <c r="U57" i="26" s="1"/>
  <c r="V42" i="26"/>
  <c r="V57" i="26" s="1"/>
  <c r="W42" i="26"/>
  <c r="W57" i="26" s="1"/>
  <c r="X42" i="26"/>
  <c r="X57" i="26" s="1"/>
  <c r="Y42" i="26"/>
  <c r="Y57" i="26" s="1"/>
  <c r="Z42" i="26"/>
  <c r="Z57" i="26" s="1"/>
  <c r="AA42" i="26"/>
  <c r="AA57" i="26" s="1"/>
  <c r="AB42" i="26"/>
  <c r="AB57" i="26" s="1"/>
  <c r="AC42" i="26"/>
  <c r="AC57" i="26" s="1"/>
  <c r="AD42" i="26"/>
  <c r="AD57" i="26" s="1"/>
  <c r="F43" i="26"/>
  <c r="F58" i="26" s="1"/>
  <c r="H43" i="26"/>
  <c r="H58" i="26" s="1"/>
  <c r="J43" i="26"/>
  <c r="J58" i="26" s="1"/>
  <c r="L43" i="26"/>
  <c r="L58" i="26" s="1"/>
  <c r="N43" i="26"/>
  <c r="N58" i="26" s="1"/>
  <c r="P43" i="26"/>
  <c r="P58" i="26" s="1"/>
  <c r="R43" i="26"/>
  <c r="R58" i="26" s="1"/>
  <c r="T43" i="26"/>
  <c r="T58" i="26" s="1"/>
  <c r="V43" i="26"/>
  <c r="V58" i="26" s="1"/>
  <c r="X43" i="26"/>
  <c r="X58" i="26" s="1"/>
  <c r="Z43" i="26"/>
  <c r="Z58" i="26" s="1"/>
  <c r="AB43" i="26"/>
  <c r="AB58" i="26" s="1"/>
  <c r="AD43" i="26"/>
  <c r="AD58" i="26" s="1"/>
  <c r="AC41" i="26" l="1"/>
  <c r="AC56" i="26" s="1"/>
  <c r="Y41" i="26"/>
  <c r="Y56" i="26" s="1"/>
  <c r="U41" i="26"/>
  <c r="U56" i="26" s="1"/>
  <c r="Q41" i="26"/>
  <c r="Q56" i="26" s="1"/>
  <c r="M41" i="26"/>
  <c r="M56" i="26" s="1"/>
  <c r="E41" i="26"/>
  <c r="E56" i="26" s="1"/>
  <c r="D43" i="26"/>
  <c r="D58" i="26" s="1"/>
  <c r="D42" i="26"/>
  <c r="D57" i="26" s="1"/>
  <c r="AB41" i="26"/>
  <c r="AB56" i="26" s="1"/>
  <c r="X41" i="26"/>
  <c r="X56" i="26" s="1"/>
  <c r="T41" i="26"/>
  <c r="T56" i="26" s="1"/>
  <c r="P41" i="26"/>
  <c r="P56" i="26" s="1"/>
  <c r="L41" i="26"/>
  <c r="L56" i="26" s="1"/>
  <c r="H41" i="26"/>
  <c r="H56" i="26" s="1"/>
  <c r="D39" i="26"/>
  <c r="D54" i="26" s="1"/>
  <c r="AA43" i="26"/>
  <c r="AA58" i="26" s="1"/>
  <c r="W43" i="26"/>
  <c r="W58" i="26" s="1"/>
  <c r="S43" i="26"/>
  <c r="S58" i="26" s="1"/>
  <c r="O43" i="26"/>
  <c r="O58" i="26" s="1"/>
  <c r="K43" i="26"/>
  <c r="K58" i="26" s="1"/>
  <c r="G43" i="26"/>
  <c r="G58" i="26" s="1"/>
  <c r="AA39" i="26"/>
  <c r="AA54" i="26" s="1"/>
  <c r="W39" i="26"/>
  <c r="W54" i="26" s="1"/>
  <c r="S39" i="26"/>
  <c r="S54" i="26" s="1"/>
  <c r="O39" i="26"/>
  <c r="O54" i="26" s="1"/>
  <c r="K39" i="26"/>
  <c r="K54" i="26" s="1"/>
  <c r="G39" i="26"/>
  <c r="G54" i="26" s="1"/>
  <c r="AD41" i="26"/>
  <c r="AD56" i="26" s="1"/>
  <c r="Z41" i="26"/>
  <c r="Z56" i="26" s="1"/>
  <c r="V41" i="26"/>
  <c r="V56" i="26" s="1"/>
  <c r="R41" i="26"/>
  <c r="R56" i="26" s="1"/>
  <c r="N41" i="26"/>
  <c r="N56" i="26" s="1"/>
  <c r="J41" i="26"/>
  <c r="J56" i="26" s="1"/>
  <c r="F41" i="26"/>
  <c r="F56" i="26" s="1"/>
  <c r="Y43" i="26"/>
  <c r="Y58" i="26" s="1"/>
  <c r="I43" i="26"/>
  <c r="I58" i="26" s="1"/>
  <c r="Y39" i="26"/>
  <c r="Y54" i="26" s="1"/>
  <c r="I39" i="26"/>
  <c r="I54" i="26" s="1"/>
  <c r="Q43" i="26"/>
  <c r="Q58" i="26" s="1"/>
  <c r="Q39" i="26"/>
  <c r="Q54" i="26" s="1"/>
  <c r="AE23" i="18"/>
  <c r="AA23" i="18"/>
  <c r="W23" i="18"/>
  <c r="S23" i="18"/>
  <c r="O23" i="18"/>
  <c r="K23" i="18"/>
  <c r="G23" i="18"/>
  <c r="AD23" i="18"/>
  <c r="Z23" i="18"/>
  <c r="V23" i="18"/>
  <c r="R23" i="18"/>
  <c r="N23" i="18"/>
  <c r="J23" i="18"/>
  <c r="F23" i="18"/>
  <c r="AA41" i="26"/>
  <c r="AA56" i="26" s="1"/>
  <c r="W41" i="26"/>
  <c r="W56" i="26" s="1"/>
  <c r="S41" i="26"/>
  <c r="S56" i="26" s="1"/>
  <c r="O41" i="26"/>
  <c r="O56" i="26" s="1"/>
  <c r="K41" i="26"/>
  <c r="K56" i="26" s="1"/>
  <c r="G41" i="26"/>
  <c r="G56" i="26" s="1"/>
  <c r="AC43" i="26"/>
  <c r="AC58" i="26" s="1"/>
  <c r="U43" i="26"/>
  <c r="U58" i="26" s="1"/>
  <c r="M43" i="26"/>
  <c r="M58" i="26" s="1"/>
  <c r="E43" i="26"/>
  <c r="E58" i="26" s="1"/>
  <c r="AC39" i="26"/>
  <c r="AC54" i="26" s="1"/>
  <c r="U39" i="26"/>
  <c r="U54" i="26" s="1"/>
  <c r="M39" i="26"/>
  <c r="M54" i="26" s="1"/>
  <c r="E39" i="26"/>
  <c r="E54" i="26" s="1"/>
  <c r="G33" i="18" l="1"/>
  <c r="H33" i="18"/>
  <c r="K11" i="18"/>
  <c r="O33" i="18"/>
  <c r="Y33" i="18"/>
  <c r="AA11" i="18"/>
  <c r="AE11" i="18"/>
  <c r="J34" i="18"/>
  <c r="R34" i="18"/>
  <c r="U34" i="18"/>
  <c r="Y34" i="18"/>
  <c r="Z11" i="18"/>
  <c r="O12" i="18"/>
  <c r="W12" i="18"/>
  <c r="AD12" i="18"/>
  <c r="Z33" i="18"/>
  <c r="S12" i="18"/>
  <c r="S33" i="18"/>
  <c r="G34" i="18"/>
  <c r="S34" i="18"/>
  <c r="AA34" i="18"/>
  <c r="AE33" i="18" l="1"/>
  <c r="AB13" i="18"/>
  <c r="Q11" i="18"/>
  <c r="Q35" i="18" s="1"/>
  <c r="AA12" i="18"/>
  <c r="Y13" i="18"/>
  <c r="M13" i="18"/>
  <c r="AA33" i="18"/>
  <c r="R13" i="18"/>
  <c r="G12" i="18"/>
  <c r="O11" i="18"/>
  <c r="O35" i="18" s="1"/>
  <c r="U11" i="18"/>
  <c r="AD13" i="18"/>
  <c r="V13" i="18"/>
  <c r="N13" i="18"/>
  <c r="J13" i="18"/>
  <c r="F13" i="18"/>
  <c r="AC13" i="18"/>
  <c r="U13" i="18"/>
  <c r="I13" i="18"/>
  <c r="X12" i="18"/>
  <c r="AB11" i="18"/>
  <c r="T11" i="18"/>
  <c r="T35" i="18" s="1"/>
  <c r="AA13" i="18"/>
  <c r="Y11" i="18"/>
  <c r="AD34" i="18"/>
  <c r="Z34" i="18"/>
  <c r="V34" i="18"/>
  <c r="N34" i="18"/>
  <c r="F34" i="18"/>
  <c r="U33" i="18"/>
  <c r="X34" i="18"/>
  <c r="L34" i="18"/>
  <c r="AA35" i="18"/>
  <c r="O34" i="18"/>
  <c r="R33" i="18"/>
  <c r="P34" i="18"/>
  <c r="Z13" i="18"/>
  <c r="AB12" i="18"/>
  <c r="AC34" i="18"/>
  <c r="Q34" i="18"/>
  <c r="M34" i="18"/>
  <c r="I34" i="18"/>
  <c r="X33" i="18"/>
  <c r="T33" i="18"/>
  <c r="L11" i="18"/>
  <c r="T34" i="18"/>
  <c r="AE35" i="18"/>
  <c r="Q33" i="18"/>
  <c r="AE12" i="18"/>
  <c r="J33" i="18"/>
  <c r="K34" i="18"/>
  <c r="AE34" i="18"/>
  <c r="AB34" i="18"/>
  <c r="H34" i="18"/>
  <c r="W33" i="18"/>
  <c r="K33" i="18"/>
  <c r="S13" i="18"/>
  <c r="K12" i="18"/>
  <c r="I33" i="18"/>
  <c r="W34" i="18"/>
  <c r="M33" i="18"/>
  <c r="AC33" i="18"/>
  <c r="AC12" i="18"/>
  <c r="U12" i="18"/>
  <c r="Q12" i="18"/>
  <c r="AE13" i="18"/>
  <c r="K13" i="18"/>
  <c r="I11" i="18"/>
  <c r="I35" i="18" s="1"/>
  <c r="AC11" i="18"/>
  <c r="AC35" i="18" s="1"/>
  <c r="O13" i="18"/>
  <c r="P13" i="18"/>
  <c r="H13" i="18"/>
  <c r="M12" i="18"/>
  <c r="Y12" i="18"/>
  <c r="AF12" i="18"/>
  <c r="P12" i="18"/>
  <c r="L13" i="18"/>
  <c r="AF13" i="18"/>
  <c r="P33" i="18"/>
  <c r="P11" i="18"/>
  <c r="AF11" i="18"/>
  <c r="AF35" i="18" s="1"/>
  <c r="T12" i="18"/>
  <c r="H12" i="18"/>
  <c r="H11" i="18"/>
  <c r="X13" i="18"/>
  <c r="AB33" i="18"/>
  <c r="L33" i="18"/>
  <c r="L12" i="18"/>
  <c r="X11" i="18"/>
  <c r="T13" i="18"/>
  <c r="M11" i="18"/>
  <c r="M35" i="18" s="1"/>
  <c r="I12" i="18"/>
  <c r="Q13" i="18"/>
  <c r="V33" i="18"/>
  <c r="V11" i="18"/>
  <c r="AD33" i="18"/>
  <c r="AD11" i="18"/>
  <c r="R11" i="18"/>
  <c r="J12" i="18"/>
  <c r="Z35" i="18"/>
  <c r="F12" i="18"/>
  <c r="R12" i="18"/>
  <c r="V12" i="18"/>
  <c r="F33" i="18"/>
  <c r="F11" i="18"/>
  <c r="N33" i="18"/>
  <c r="N11" i="18"/>
  <c r="Z12" i="18"/>
  <c r="J11" i="18"/>
  <c r="N12" i="18"/>
  <c r="S11" i="18"/>
  <c r="W13" i="18"/>
  <c r="G13" i="18"/>
  <c r="W11" i="18"/>
  <c r="G11" i="18"/>
  <c r="E33" i="18"/>
  <c r="E12" i="18"/>
  <c r="E13" i="18"/>
  <c r="E23" i="18"/>
  <c r="E34" i="18"/>
  <c r="E11" i="18"/>
  <c r="AA14" i="18" l="1"/>
  <c r="O14" i="18"/>
  <c r="AB35" i="18"/>
  <c r="L35" i="18"/>
  <c r="U35" i="18"/>
  <c r="AB14" i="18"/>
  <c r="X35" i="18"/>
  <c r="H35" i="18"/>
  <c r="Y35" i="18"/>
  <c r="M14" i="18"/>
  <c r="U14" i="18"/>
  <c r="K14" i="18"/>
  <c r="AE14" i="18"/>
  <c r="K35" i="18"/>
  <c r="X14" i="18"/>
  <c r="AC14" i="18"/>
  <c r="Y14" i="18"/>
  <c r="AF14" i="18"/>
  <c r="T14" i="18"/>
  <c r="I14" i="18"/>
  <c r="P14" i="18"/>
  <c r="H14" i="18"/>
  <c r="Q14" i="18"/>
  <c r="L14" i="18"/>
  <c r="P35" i="18"/>
  <c r="S14" i="18"/>
  <c r="S35" i="18"/>
  <c r="F14" i="18"/>
  <c r="F35" i="18"/>
  <c r="AD14" i="18"/>
  <c r="AD35" i="18"/>
  <c r="G14" i="18"/>
  <c r="G35" i="18"/>
  <c r="J14" i="18"/>
  <c r="J35" i="18"/>
  <c r="N14" i="18"/>
  <c r="N35" i="18"/>
  <c r="V14" i="18"/>
  <c r="V35" i="18"/>
  <c r="W14" i="18"/>
  <c r="W35" i="18"/>
  <c r="R14" i="18"/>
  <c r="R35" i="18"/>
  <c r="Z14" i="18"/>
  <c r="E14" i="18"/>
  <c r="E35" i="18"/>
  <c r="AF30" i="14" l="1"/>
  <c r="AE30" i="14"/>
  <c r="AD30" i="14"/>
  <c r="AC30" i="14"/>
  <c r="AB30" i="14"/>
  <c r="AA30" i="14"/>
  <c r="Z30" i="14"/>
  <c r="X30" i="14"/>
  <c r="W30" i="14"/>
  <c r="V30" i="14"/>
  <c r="U30" i="14"/>
  <c r="T30" i="14"/>
  <c r="S30" i="14"/>
  <c r="R30" i="14"/>
  <c r="P30" i="14"/>
  <c r="O30" i="14"/>
  <c r="N30" i="14"/>
  <c r="M30" i="14"/>
  <c r="L30" i="14"/>
  <c r="K30" i="14"/>
  <c r="J30" i="14"/>
  <c r="H30" i="14"/>
  <c r="G30" i="14"/>
  <c r="F30" i="14"/>
  <c r="AM30" i="14" s="1"/>
  <c r="AG29" i="14"/>
  <c r="AD29" i="14"/>
  <c r="AC29" i="14"/>
  <c r="Z29" i="14"/>
  <c r="Y29" i="14"/>
  <c r="V29" i="14"/>
  <c r="U29" i="14"/>
  <c r="T29" i="14"/>
  <c r="R29" i="14"/>
  <c r="Q29" i="14"/>
  <c r="N29" i="14"/>
  <c r="M29" i="14"/>
  <c r="L29" i="14"/>
  <c r="J29" i="14"/>
  <c r="I29" i="14"/>
  <c r="F29" i="14"/>
  <c r="AM29" i="14" s="1"/>
  <c r="M32" i="14" l="1"/>
  <c r="U32" i="14"/>
  <c r="AC32" i="14"/>
  <c r="T32" i="14"/>
  <c r="L32" i="14"/>
  <c r="J32" i="14"/>
  <c r="N32" i="14"/>
  <c r="R32" i="14"/>
  <c r="V32" i="14"/>
  <c r="Z32" i="14"/>
  <c r="AD32" i="14"/>
  <c r="L61" i="14"/>
  <c r="T61" i="14"/>
  <c r="AB61" i="14"/>
  <c r="AD61" i="14"/>
  <c r="N61" i="14"/>
  <c r="V61" i="14"/>
  <c r="AB29" i="14"/>
  <c r="AB32" i="14" s="1"/>
  <c r="F61" i="14"/>
  <c r="I61" i="14"/>
  <c r="I30" i="14"/>
  <c r="I32" i="14" s="1"/>
  <c r="Q61" i="14"/>
  <c r="Q30" i="14"/>
  <c r="Q32" i="14" s="1"/>
  <c r="Y61" i="14"/>
  <c r="Y30" i="14"/>
  <c r="Y32" i="14" s="1"/>
  <c r="AG30" i="14"/>
  <c r="AG32" i="14" s="1"/>
  <c r="G61" i="14"/>
  <c r="G29" i="14"/>
  <c r="G32" i="14" s="1"/>
  <c r="K61" i="14"/>
  <c r="K29" i="14"/>
  <c r="K32" i="14" s="1"/>
  <c r="O61" i="14"/>
  <c r="O29" i="14"/>
  <c r="O32" i="14" s="1"/>
  <c r="S61" i="14"/>
  <c r="S29" i="14"/>
  <c r="S32" i="14" s="1"/>
  <c r="W61" i="14"/>
  <c r="W29" i="14"/>
  <c r="W32" i="14" s="1"/>
  <c r="AA61" i="14"/>
  <c r="AA29" i="14"/>
  <c r="AA32" i="14" s="1"/>
  <c r="AE61" i="14"/>
  <c r="AE29" i="14"/>
  <c r="AE32" i="14" s="1"/>
  <c r="H61" i="14"/>
  <c r="H29" i="14"/>
  <c r="H32" i="14" s="1"/>
  <c r="P61" i="14"/>
  <c r="P29" i="14"/>
  <c r="P32" i="14" s="1"/>
  <c r="X61" i="14"/>
  <c r="X29" i="14"/>
  <c r="X32" i="14" s="1"/>
  <c r="AF29" i="14"/>
  <c r="AF32" i="14" s="1"/>
  <c r="F32" i="14"/>
  <c r="AM32" i="14" s="1"/>
  <c r="M61" i="14"/>
  <c r="U61" i="14"/>
  <c r="AC61" i="14"/>
  <c r="J61" i="14"/>
  <c r="R61" i="14"/>
  <c r="Z61" i="14"/>
  <c r="D50" i="10"/>
  <c r="E50" i="10"/>
  <c r="F50" i="10"/>
  <c r="G50" i="10"/>
  <c r="H50" i="10"/>
  <c r="I50" i="10"/>
  <c r="J50" i="10"/>
  <c r="K50" i="10"/>
  <c r="L50" i="10"/>
  <c r="M50" i="10"/>
  <c r="N50" i="10"/>
  <c r="O50" i="10"/>
  <c r="P50" i="10"/>
  <c r="Q50" i="10"/>
  <c r="R50" i="10"/>
  <c r="S50" i="10"/>
  <c r="T50" i="10"/>
  <c r="U50" i="10"/>
  <c r="V50" i="10"/>
  <c r="W50" i="10"/>
  <c r="X50" i="10"/>
  <c r="Y50" i="10"/>
  <c r="Z50" i="10"/>
  <c r="AA50" i="10"/>
  <c r="AB50" i="10"/>
  <c r="AC50" i="10"/>
  <c r="AD50" i="10"/>
  <c r="AE50" i="10"/>
  <c r="D51" i="10"/>
  <c r="E51" i="10"/>
  <c r="F51" i="10"/>
  <c r="G51" i="10"/>
  <c r="H51" i="10"/>
  <c r="I51" i="10"/>
  <c r="J51" i="10"/>
  <c r="K51" i="10"/>
  <c r="L51" i="10"/>
  <c r="M51" i="10"/>
  <c r="N51" i="10"/>
  <c r="O51" i="10"/>
  <c r="P51" i="10"/>
  <c r="Q51" i="10"/>
  <c r="R51" i="10"/>
  <c r="S51" i="10"/>
  <c r="T51" i="10"/>
  <c r="U51" i="10"/>
  <c r="V51" i="10"/>
  <c r="W51" i="10"/>
  <c r="X51" i="10"/>
  <c r="Y51" i="10"/>
  <c r="Z51" i="10"/>
  <c r="AA51" i="10"/>
  <c r="AB51" i="10"/>
  <c r="AC51" i="10"/>
  <c r="AD51" i="10"/>
  <c r="AE51" i="10"/>
  <c r="D52" i="10"/>
  <c r="E52" i="10"/>
  <c r="F52" i="10"/>
  <c r="G52" i="10"/>
  <c r="H52" i="10"/>
  <c r="I52" i="10"/>
  <c r="J52" i="10"/>
  <c r="K52" i="10"/>
  <c r="L52" i="10"/>
  <c r="M52" i="10"/>
  <c r="N52" i="10"/>
  <c r="O52" i="10"/>
  <c r="P52" i="10"/>
  <c r="Q52" i="10"/>
  <c r="R52" i="10"/>
  <c r="S52" i="10"/>
  <c r="T52" i="10"/>
  <c r="U52" i="10"/>
  <c r="V52" i="10"/>
  <c r="W52" i="10"/>
  <c r="X52" i="10"/>
  <c r="Y52" i="10"/>
  <c r="Z52" i="10"/>
  <c r="AA52" i="10"/>
  <c r="AB52" i="10"/>
  <c r="AC52" i="10"/>
  <c r="AD52" i="10"/>
  <c r="AE52" i="10"/>
  <c r="D53" i="10"/>
  <c r="E53" i="10"/>
  <c r="F53" i="10"/>
  <c r="G53" i="10"/>
  <c r="H53" i="10"/>
  <c r="I53" i="10"/>
  <c r="J53" i="10"/>
  <c r="K53" i="10"/>
  <c r="L53" i="10"/>
  <c r="M53" i="10"/>
  <c r="N53" i="10"/>
  <c r="O53" i="10"/>
  <c r="P53" i="10"/>
  <c r="Q53" i="10"/>
  <c r="R53" i="10"/>
  <c r="S53" i="10"/>
  <c r="T53" i="10"/>
  <c r="U53" i="10"/>
  <c r="V53" i="10"/>
  <c r="W53" i="10"/>
  <c r="X53" i="10"/>
  <c r="Y53" i="10"/>
  <c r="Z53" i="10"/>
  <c r="AA53" i="10"/>
  <c r="AB53" i="10"/>
  <c r="AC53" i="10"/>
  <c r="AD53" i="10"/>
  <c r="AE53" i="10"/>
  <c r="D54" i="10"/>
  <c r="E54" i="10"/>
  <c r="F54" i="10"/>
  <c r="G54" i="10"/>
  <c r="H54" i="10"/>
  <c r="I54" i="10"/>
  <c r="J54" i="10"/>
  <c r="K54" i="10"/>
  <c r="L54" i="10"/>
  <c r="M54" i="10"/>
  <c r="N54" i="10"/>
  <c r="O54" i="10"/>
  <c r="P54" i="10"/>
  <c r="Q54" i="10"/>
  <c r="R54" i="10"/>
  <c r="S54" i="10"/>
  <c r="T54" i="10"/>
  <c r="U54" i="10"/>
  <c r="V54" i="10"/>
  <c r="W54" i="10"/>
  <c r="X54" i="10"/>
  <c r="Y54" i="10"/>
  <c r="Z54" i="10"/>
  <c r="AA54" i="10"/>
  <c r="AB54" i="10"/>
  <c r="AC54" i="10"/>
  <c r="AD54" i="10"/>
  <c r="AE54" i="10"/>
  <c r="D55" i="10"/>
  <c r="E55" i="10"/>
  <c r="F55" i="10"/>
  <c r="G55" i="10"/>
  <c r="H55" i="10"/>
  <c r="I55" i="10"/>
  <c r="J55" i="10"/>
  <c r="K55" i="10"/>
  <c r="L55" i="10"/>
  <c r="M55" i="10"/>
  <c r="N55" i="10"/>
  <c r="O55" i="10"/>
  <c r="P55" i="10"/>
  <c r="Q55" i="10"/>
  <c r="R55" i="10"/>
  <c r="S55" i="10"/>
  <c r="T55" i="10"/>
  <c r="U55" i="10"/>
  <c r="V55" i="10"/>
  <c r="W55" i="10"/>
  <c r="X55" i="10"/>
  <c r="Y55" i="10"/>
  <c r="Z55" i="10"/>
  <c r="AA55" i="10"/>
  <c r="AB55" i="10"/>
  <c r="AC55" i="10"/>
  <c r="AD55" i="10"/>
  <c r="AE55" i="10"/>
  <c r="D56" i="10"/>
  <c r="E56" i="10"/>
  <c r="F56" i="10"/>
  <c r="G56" i="10"/>
  <c r="H56" i="10"/>
  <c r="I56" i="10"/>
  <c r="J56" i="10"/>
  <c r="K56" i="10"/>
  <c r="L56" i="10"/>
  <c r="M56" i="10"/>
  <c r="N56" i="10"/>
  <c r="O56" i="10"/>
  <c r="P56" i="10"/>
  <c r="Q56" i="10"/>
  <c r="R56" i="10"/>
  <c r="S56" i="10"/>
  <c r="T56" i="10"/>
  <c r="U56" i="10"/>
  <c r="V56" i="10"/>
  <c r="W56" i="10"/>
  <c r="X56" i="10"/>
  <c r="Y56" i="10"/>
  <c r="Z56" i="10"/>
  <c r="AA56" i="10"/>
  <c r="AB56" i="10"/>
  <c r="AC56" i="10"/>
  <c r="AD56" i="10"/>
  <c r="AE56" i="10"/>
  <c r="D57" i="10"/>
  <c r="E57" i="10"/>
  <c r="F57" i="10"/>
  <c r="G57" i="10"/>
  <c r="H57" i="10"/>
  <c r="I57" i="10"/>
  <c r="J57" i="10"/>
  <c r="K57" i="10"/>
  <c r="L57" i="10"/>
  <c r="M57" i="10"/>
  <c r="N57" i="10"/>
  <c r="O57" i="10"/>
  <c r="P57" i="10"/>
  <c r="Q57" i="10"/>
  <c r="R57" i="10"/>
  <c r="S57" i="10"/>
  <c r="T57" i="10"/>
  <c r="U57" i="10"/>
  <c r="V57" i="10"/>
  <c r="W57" i="10"/>
  <c r="X57" i="10"/>
  <c r="Y57" i="10"/>
  <c r="Z57" i="10"/>
  <c r="AA57" i="10"/>
  <c r="AB57" i="10"/>
  <c r="AC57" i="10"/>
  <c r="AD57" i="10"/>
  <c r="AE57" i="10"/>
  <c r="D58" i="10"/>
  <c r="E58" i="10"/>
  <c r="F58" i="10"/>
  <c r="G58" i="10"/>
  <c r="H58" i="10"/>
  <c r="I58" i="10"/>
  <c r="J58" i="10"/>
  <c r="K58" i="10"/>
  <c r="L58" i="10"/>
  <c r="M58" i="10"/>
  <c r="N58" i="10"/>
  <c r="O58" i="10"/>
  <c r="P58" i="10"/>
  <c r="Q58" i="10"/>
  <c r="R58" i="10"/>
  <c r="S58" i="10"/>
  <c r="T58" i="10"/>
  <c r="U58" i="10"/>
  <c r="V58" i="10"/>
  <c r="W58" i="10"/>
  <c r="X58" i="10"/>
  <c r="Y58" i="10"/>
  <c r="Z58" i="10"/>
  <c r="AA58" i="10"/>
  <c r="AB58" i="10"/>
  <c r="AC58" i="10"/>
  <c r="AD58" i="10"/>
  <c r="AE58" i="10"/>
  <c r="D59" i="10"/>
  <c r="E59" i="10"/>
  <c r="F59" i="10"/>
  <c r="G59" i="10"/>
  <c r="H59" i="10"/>
  <c r="I59" i="10"/>
  <c r="J59" i="10"/>
  <c r="K59" i="10"/>
  <c r="L59" i="10"/>
  <c r="M59" i="10"/>
  <c r="N59" i="10"/>
  <c r="O59" i="10"/>
  <c r="P59" i="10"/>
  <c r="Q59" i="10"/>
  <c r="R59" i="10"/>
  <c r="S59" i="10"/>
  <c r="T59" i="10"/>
  <c r="U59" i="10"/>
  <c r="V59" i="10"/>
  <c r="W59" i="10"/>
  <c r="X59" i="10"/>
  <c r="Y59" i="10"/>
  <c r="Z59" i="10"/>
  <c r="AA59" i="10"/>
  <c r="AB59" i="10"/>
  <c r="AC59" i="10"/>
  <c r="AD59" i="10"/>
  <c r="AE59" i="10"/>
  <c r="P60" i="10" l="1"/>
  <c r="AB60" i="10"/>
  <c r="X60" i="10"/>
  <c r="T60" i="10"/>
  <c r="L60" i="10"/>
  <c r="H60" i="10"/>
  <c r="D60" i="10"/>
  <c r="AE60" i="10"/>
  <c r="AA60" i="10"/>
  <c r="W60" i="10"/>
  <c r="S60" i="10"/>
  <c r="O60" i="10"/>
  <c r="K60" i="10"/>
  <c r="G60" i="10"/>
  <c r="AD60" i="10"/>
  <c r="Z60" i="10"/>
  <c r="V60" i="10"/>
  <c r="R60" i="10"/>
  <c r="N60" i="10"/>
  <c r="J60" i="10"/>
  <c r="F60" i="10"/>
  <c r="AC60" i="10"/>
  <c r="Y60" i="10"/>
  <c r="U60" i="10"/>
  <c r="Q60" i="10"/>
  <c r="M60" i="10"/>
  <c r="I60" i="10"/>
  <c r="E60" i="10"/>
  <c r="E30" i="11" l="1"/>
  <c r="E31" i="11"/>
  <c r="E24" i="11"/>
  <c r="E25" i="11"/>
  <c r="E26" i="11"/>
  <c r="E27" i="11"/>
  <c r="E23" i="11"/>
  <c r="E32" i="11"/>
  <c r="E29" i="11"/>
  <c r="E28" i="11"/>
  <c r="E16" i="11"/>
  <c r="E17" i="11"/>
  <c r="E18" i="11"/>
  <c r="E19" i="11"/>
  <c r="E20" i="11"/>
  <c r="E21" i="11"/>
  <c r="E15" i="11"/>
  <c r="E13" i="11"/>
  <c r="E12" i="11"/>
  <c r="D9" i="11"/>
  <c r="E9" i="11" s="1"/>
  <c r="D11" i="11"/>
  <c r="E11" i="11" s="1"/>
  <c r="E6" i="11"/>
  <c r="E8" i="11" l="1"/>
  <c r="E7" i="11"/>
  <c r="D10" i="11"/>
  <c r="E10" i="11" s="1"/>
  <c r="C59" i="10" l="1"/>
  <c r="C58" i="10"/>
  <c r="C57" i="10"/>
  <c r="C56" i="10"/>
  <c r="C55" i="10"/>
  <c r="C54" i="10"/>
  <c r="C53" i="10"/>
  <c r="C52" i="10"/>
  <c r="C51" i="10"/>
  <c r="C50" i="10"/>
  <c r="C60" i="10" l="1"/>
  <c r="I7" i="27" l="1"/>
  <c r="U7" i="27"/>
  <c r="AG7" i="27"/>
  <c r="F7" i="27"/>
  <c r="J7" i="27"/>
  <c r="N7" i="27"/>
  <c r="R7" i="27"/>
  <c r="V7" i="27"/>
  <c r="Z7" i="27"/>
  <c r="AD7" i="27"/>
  <c r="Q7" i="27"/>
  <c r="K7" i="27"/>
  <c r="W7" i="27"/>
  <c r="E7" i="27"/>
  <c r="M7" i="27"/>
  <c r="Y7" i="27"/>
  <c r="AC7" i="27"/>
  <c r="C7" i="27"/>
  <c r="G7" i="27"/>
  <c r="O7" i="27"/>
  <c r="S7" i="27"/>
  <c r="AA7" i="27"/>
  <c r="AE7" i="27"/>
  <c r="D7" i="27"/>
  <c r="H7" i="27"/>
  <c r="L7" i="27"/>
  <c r="P7" i="27"/>
  <c r="T7" i="27"/>
  <c r="X7" i="27"/>
  <c r="AB7" i="27"/>
  <c r="AF7" i="27"/>
  <c r="AF14" i="27" l="1"/>
  <c r="O36" i="26" l="1"/>
  <c r="O51" i="26" s="1"/>
  <c r="S36" i="26"/>
  <c r="S51" i="26" s="1"/>
  <c r="I36" i="26" l="1"/>
  <c r="I51" i="26" s="1"/>
  <c r="F36" i="26"/>
  <c r="F51" i="26" s="1"/>
  <c r="K36" i="26"/>
  <c r="K51" i="26" s="1"/>
  <c r="X36" i="26"/>
  <c r="X51" i="26" s="1"/>
  <c r="U36" i="26"/>
  <c r="U51" i="26" s="1"/>
  <c r="N36" i="26"/>
  <c r="N51" i="26" s="1"/>
  <c r="R36" i="26"/>
  <c r="R51" i="26" s="1"/>
  <c r="P36" i="26"/>
  <c r="P51" i="26" s="1"/>
  <c r="AD36" i="26"/>
  <c r="AD51" i="26" s="1"/>
  <c r="Q36" i="26"/>
  <c r="Q51" i="26" s="1"/>
  <c r="M36" i="26"/>
  <c r="M51" i="26" s="1"/>
  <c r="W36" i="26" l="1"/>
  <c r="W51" i="26" s="1"/>
  <c r="AC36" i="26"/>
  <c r="AC51" i="26" s="1"/>
  <c r="AB36" i="26"/>
  <c r="AB51" i="26" s="1"/>
  <c r="G36" i="26"/>
  <c r="G51" i="26" s="1"/>
  <c r="Y36" i="26"/>
  <c r="Y51" i="26" s="1"/>
  <c r="Z36" i="26"/>
  <c r="Z51" i="26" s="1"/>
  <c r="J36" i="26"/>
  <c r="J51" i="26" s="1"/>
  <c r="L36" i="26"/>
  <c r="L51" i="26" s="1"/>
  <c r="AE36" i="26"/>
  <c r="AE51" i="26" s="1"/>
  <c r="E36" i="26"/>
  <c r="E51" i="26" s="1"/>
  <c r="V36" i="26"/>
  <c r="V51" i="26" s="1"/>
  <c r="AA36" i="26"/>
  <c r="AA51" i="26" s="1"/>
  <c r="T36" i="26"/>
  <c r="T51" i="26" s="1"/>
  <c r="H36" i="26"/>
  <c r="H51" i="26" s="1"/>
  <c r="D36" i="26" l="1"/>
  <c r="D51" i="26" s="1"/>
  <c r="D18" i="24" l="1"/>
  <c r="D24" i="24"/>
  <c r="F25" i="24"/>
  <c r="F19" i="24"/>
  <c r="P8" i="28"/>
  <c r="D25" i="24"/>
  <c r="D19" i="24"/>
  <c r="G25" i="24"/>
  <c r="G19" i="24"/>
  <c r="E25" i="24"/>
  <c r="E19" i="24"/>
  <c r="O8" i="28" l="1"/>
  <c r="E24" i="24"/>
  <c r="E18" i="24"/>
  <c r="N8" i="28" l="1"/>
  <c r="Q8" i="28"/>
  <c r="H25" i="24"/>
  <c r="H19" i="24"/>
  <c r="H52" i="25"/>
  <c r="H46" i="25"/>
  <c r="I25" i="24"/>
  <c r="I19" i="24"/>
  <c r="F24" i="24"/>
  <c r="F18" i="24"/>
  <c r="G39" i="28"/>
  <c r="M8" i="28" l="1"/>
  <c r="H39" i="28"/>
  <c r="F18" i="25"/>
  <c r="F24" i="25"/>
  <c r="R8" i="28"/>
  <c r="G18" i="24"/>
  <c r="G24" i="24"/>
  <c r="F39" i="28"/>
  <c r="J20" i="28"/>
  <c r="E24" i="25" l="1"/>
  <c r="E18" i="25"/>
  <c r="I52" i="25"/>
  <c r="I46" i="25"/>
  <c r="G18" i="25"/>
  <c r="G24" i="25"/>
  <c r="H24" i="24"/>
  <c r="H18" i="24"/>
  <c r="F46" i="25"/>
  <c r="F52" i="25"/>
  <c r="H32" i="28"/>
  <c r="L8" i="28"/>
  <c r="I20" i="28"/>
  <c r="I39" i="28"/>
  <c r="K25" i="24"/>
  <c r="K19" i="24"/>
  <c r="G46" i="25"/>
  <c r="G52" i="25"/>
  <c r="J25" i="24"/>
  <c r="J19" i="24"/>
  <c r="S8" i="28"/>
  <c r="E39" i="28"/>
  <c r="J26" i="28"/>
  <c r="J39" i="28"/>
  <c r="K20" i="28"/>
  <c r="J14" i="28" l="1"/>
  <c r="I24" i="24"/>
  <c r="I18" i="24"/>
  <c r="K8" i="28"/>
  <c r="I32" i="28"/>
  <c r="C39" i="28"/>
  <c r="E46" i="25"/>
  <c r="E52" i="25"/>
  <c r="H24" i="25"/>
  <c r="H18" i="25"/>
  <c r="D18" i="25"/>
  <c r="D24" i="25"/>
  <c r="J24" i="24"/>
  <c r="J18" i="24"/>
  <c r="G32" i="28"/>
  <c r="T8" i="28"/>
  <c r="I26" i="28"/>
  <c r="K26" i="28"/>
  <c r="J46" i="25"/>
  <c r="J52" i="25"/>
  <c r="L19" i="24"/>
  <c r="L25" i="24"/>
  <c r="L26" i="28"/>
  <c r="H20" i="28"/>
  <c r="K39" i="28"/>
  <c r="F32" i="28"/>
  <c r="L20" i="28"/>
  <c r="K14" i="28"/>
  <c r="J32" i="28" l="1"/>
  <c r="I18" i="25"/>
  <c r="I24" i="25"/>
  <c r="K52" i="25"/>
  <c r="K46" i="25"/>
  <c r="J8" i="28"/>
  <c r="U8" i="28"/>
  <c r="D39" i="28"/>
  <c r="D46" i="25"/>
  <c r="D52" i="25"/>
  <c r="I14" i="28"/>
  <c r="M26" i="28"/>
  <c r="M20" i="28"/>
  <c r="G20" i="28"/>
  <c r="H26" i="28"/>
  <c r="K21" i="27"/>
  <c r="L14" i="28"/>
  <c r="L52" i="25" l="1"/>
  <c r="L46" i="25"/>
  <c r="K24" i="24"/>
  <c r="K18" i="24"/>
  <c r="F20" i="28"/>
  <c r="L39" i="28"/>
  <c r="V8" i="28"/>
  <c r="K32" i="28"/>
  <c r="E32" i="28"/>
  <c r="M25" i="24"/>
  <c r="M19" i="24"/>
  <c r="J21" i="27"/>
  <c r="G26" i="28"/>
  <c r="J18" i="25"/>
  <c r="J24" i="25"/>
  <c r="I8" i="28"/>
  <c r="L24" i="24"/>
  <c r="L18" i="24"/>
  <c r="H14" i="28"/>
  <c r="N26" i="28"/>
  <c r="I21" i="27"/>
  <c r="N20" i="28"/>
  <c r="L21" i="27"/>
  <c r="M39" i="28" l="1"/>
  <c r="H8" i="28"/>
  <c r="N25" i="24"/>
  <c r="N19" i="24"/>
  <c r="K19" i="25"/>
  <c r="K25" i="25"/>
  <c r="F26" i="28"/>
  <c r="M14" i="28"/>
  <c r="W8" i="28"/>
  <c r="D32" i="28"/>
  <c r="L32" i="28"/>
  <c r="M52" i="25"/>
  <c r="M46" i="25"/>
  <c r="K18" i="25"/>
  <c r="K24" i="25"/>
  <c r="O25" i="24"/>
  <c r="O19" i="24"/>
  <c r="G14" i="28"/>
  <c r="O26" i="28"/>
  <c r="O20" i="28"/>
  <c r="E20" i="28"/>
  <c r="C32" i="28"/>
  <c r="K45" i="25" l="1"/>
  <c r="K51" i="25"/>
  <c r="L25" i="25"/>
  <c r="L19" i="25"/>
  <c r="N46" i="25"/>
  <c r="N52" i="25"/>
  <c r="K47" i="25"/>
  <c r="K53" i="25"/>
  <c r="J25" i="25"/>
  <c r="J19" i="25"/>
  <c r="J47" i="25"/>
  <c r="J53" i="25"/>
  <c r="N14" i="28"/>
  <c r="X8" i="28"/>
  <c r="K23" i="25"/>
  <c r="K17" i="25"/>
  <c r="L18" i="25"/>
  <c r="L24" i="25"/>
  <c r="L23" i="25"/>
  <c r="L17" i="25"/>
  <c r="G8" i="28"/>
  <c r="N39" i="28"/>
  <c r="M32" i="28"/>
  <c r="M24" i="24"/>
  <c r="M18" i="24"/>
  <c r="F14" i="28"/>
  <c r="P26" i="28"/>
  <c r="E26" i="28"/>
  <c r="P20" i="28"/>
  <c r="O32" i="28"/>
  <c r="O14" i="28"/>
  <c r="H21" i="27" l="1"/>
  <c r="M24" i="25"/>
  <c r="M18" i="25"/>
  <c r="M23" i="25"/>
  <c r="M17" i="25"/>
  <c r="N32" i="28"/>
  <c r="Y8" i="28"/>
  <c r="O24" i="24"/>
  <c r="O18" i="24"/>
  <c r="I51" i="25"/>
  <c r="I45" i="25"/>
  <c r="I25" i="25"/>
  <c r="I19" i="25"/>
  <c r="M19" i="25"/>
  <c r="M25" i="25"/>
  <c r="J17" i="25"/>
  <c r="J23" i="25"/>
  <c r="L53" i="25"/>
  <c r="L47" i="25"/>
  <c r="N23" i="25"/>
  <c r="N17" i="25"/>
  <c r="D20" i="28"/>
  <c r="F8" i="28"/>
  <c r="O39" i="28"/>
  <c r="J45" i="25"/>
  <c r="J51" i="25"/>
  <c r="N18" i="24"/>
  <c r="N24" i="24"/>
  <c r="O46" i="25"/>
  <c r="O52" i="25"/>
  <c r="I47" i="25"/>
  <c r="I53" i="25"/>
  <c r="P25" i="24"/>
  <c r="P19" i="24"/>
  <c r="L45" i="25"/>
  <c r="L51" i="25"/>
  <c r="Q26" i="28"/>
  <c r="P39" i="28"/>
  <c r="Q20" i="28"/>
  <c r="C20" i="28"/>
  <c r="E14" i="28" l="1"/>
  <c r="Z8" i="28"/>
  <c r="G21" i="27"/>
  <c r="M53" i="25"/>
  <c r="M47" i="25"/>
  <c r="I23" i="25"/>
  <c r="I17" i="25"/>
  <c r="P14" i="28"/>
  <c r="Q25" i="24"/>
  <c r="Q19" i="24"/>
  <c r="H47" i="25"/>
  <c r="H53" i="25"/>
  <c r="N19" i="25"/>
  <c r="N25" i="25"/>
  <c r="P46" i="25"/>
  <c r="P52" i="25"/>
  <c r="H25" i="25"/>
  <c r="H19" i="25"/>
  <c r="H51" i="25"/>
  <c r="H45" i="25"/>
  <c r="N24" i="25"/>
  <c r="N18" i="25"/>
  <c r="E8" i="28"/>
  <c r="D26" i="28"/>
  <c r="M51" i="25"/>
  <c r="M45" i="25"/>
  <c r="D14" i="28"/>
  <c r="R26" i="28"/>
  <c r="E21" i="27"/>
  <c r="R20" i="28"/>
  <c r="Q14" i="28"/>
  <c r="D8" i="28" l="1"/>
  <c r="C26" i="28"/>
  <c r="G19" i="25"/>
  <c r="G25" i="25"/>
  <c r="Q52" i="25"/>
  <c r="Q46" i="25"/>
  <c r="N47" i="25"/>
  <c r="N53" i="25"/>
  <c r="O19" i="25"/>
  <c r="O25" i="25"/>
  <c r="H23" i="25"/>
  <c r="H17" i="25"/>
  <c r="AA8" i="28"/>
  <c r="Q39" i="28"/>
  <c r="O17" i="25"/>
  <c r="O23" i="25"/>
  <c r="P24" i="24"/>
  <c r="P18" i="24"/>
  <c r="P32" i="28"/>
  <c r="G47" i="25"/>
  <c r="G53" i="25"/>
  <c r="O24" i="25"/>
  <c r="O18" i="25"/>
  <c r="F21" i="27"/>
  <c r="G51" i="25"/>
  <c r="G45" i="25"/>
  <c r="R25" i="24"/>
  <c r="R19" i="24"/>
  <c r="C14" i="28"/>
  <c r="S26" i="28"/>
  <c r="S20" i="28"/>
  <c r="R14" i="28"/>
  <c r="G17" i="25" l="1"/>
  <c r="G23" i="25"/>
  <c r="F19" i="25"/>
  <c r="F25" i="25"/>
  <c r="F53" i="25"/>
  <c r="F47" i="25"/>
  <c r="R24" i="24"/>
  <c r="R18" i="24"/>
  <c r="T25" i="24"/>
  <c r="T19" i="24"/>
  <c r="R52" i="25"/>
  <c r="R46" i="25"/>
  <c r="Q18" i="24"/>
  <c r="Q24" i="24"/>
  <c r="F17" i="25"/>
  <c r="F23" i="25"/>
  <c r="P24" i="25"/>
  <c r="P18" i="25"/>
  <c r="P23" i="25"/>
  <c r="P17" i="25"/>
  <c r="F51" i="25"/>
  <c r="F45" i="25"/>
  <c r="C8" i="28"/>
  <c r="R39" i="28"/>
  <c r="Q32" i="28"/>
  <c r="P25" i="25"/>
  <c r="P19" i="25"/>
  <c r="AB8" i="28"/>
  <c r="S25" i="24"/>
  <c r="S19" i="24"/>
  <c r="O47" i="25"/>
  <c r="O53" i="25"/>
  <c r="T26" i="28"/>
  <c r="T20" i="28"/>
  <c r="C21" i="27"/>
  <c r="S14" i="28"/>
  <c r="S39" i="28" l="1"/>
  <c r="S24" i="24"/>
  <c r="S18" i="24"/>
  <c r="P53" i="25"/>
  <c r="P47" i="25"/>
  <c r="Q23" i="25"/>
  <c r="Q17" i="25"/>
  <c r="D21" i="27"/>
  <c r="R32" i="28"/>
  <c r="E25" i="25"/>
  <c r="E19" i="25"/>
  <c r="E47" i="25"/>
  <c r="E53" i="25"/>
  <c r="Q19" i="25"/>
  <c r="Q25" i="25"/>
  <c r="AC8" i="28"/>
  <c r="S52" i="25"/>
  <c r="S46" i="25"/>
  <c r="Q18" i="25"/>
  <c r="Q24" i="25"/>
  <c r="AF21" i="27"/>
  <c r="U26" i="28"/>
  <c r="T39" i="28"/>
  <c r="U20" i="28"/>
  <c r="E23" i="25" l="1"/>
  <c r="E17" i="25"/>
  <c r="AD8" i="28"/>
  <c r="S32" i="28"/>
  <c r="E51" i="25"/>
  <c r="E45" i="25"/>
  <c r="D45" i="25"/>
  <c r="D51" i="25"/>
  <c r="T46" i="25"/>
  <c r="T52" i="25"/>
  <c r="D25" i="25"/>
  <c r="D19" i="25"/>
  <c r="T14" i="28"/>
  <c r="R24" i="25"/>
  <c r="R18" i="25"/>
  <c r="U19" i="24"/>
  <c r="U25" i="24"/>
  <c r="R23" i="25"/>
  <c r="R17" i="25"/>
  <c r="R25" i="25"/>
  <c r="R19" i="25"/>
  <c r="D53" i="25"/>
  <c r="D47" i="25"/>
  <c r="Q53" i="25"/>
  <c r="Q47" i="25"/>
  <c r="V26" i="28"/>
  <c r="V20" i="28"/>
  <c r="Y39" i="28"/>
  <c r="X39" i="28"/>
  <c r="U39" i="28"/>
  <c r="U14" i="28"/>
  <c r="AF8" i="28" l="1"/>
  <c r="T32" i="28"/>
  <c r="S17" i="25"/>
  <c r="S23" i="25"/>
  <c r="R47" i="25"/>
  <c r="R53" i="25"/>
  <c r="D23" i="25"/>
  <c r="D17" i="25"/>
  <c r="W19" i="24"/>
  <c r="W25" i="24"/>
  <c r="S18" i="25"/>
  <c r="S24" i="25"/>
  <c r="AE8" i="28"/>
  <c r="S19" i="25"/>
  <c r="S25" i="25"/>
  <c r="V25" i="24"/>
  <c r="V19" i="24"/>
  <c r="T24" i="24"/>
  <c r="T18" i="24"/>
  <c r="U52" i="25"/>
  <c r="U46" i="25"/>
  <c r="W26" i="28"/>
  <c r="W20" i="28"/>
  <c r="Z39" i="28"/>
  <c r="V39" i="28"/>
  <c r="U32" i="28" l="1"/>
  <c r="U24" i="24"/>
  <c r="U18" i="24"/>
  <c r="S53" i="25"/>
  <c r="S47" i="25"/>
  <c r="X25" i="24"/>
  <c r="X19" i="24"/>
  <c r="V46" i="25"/>
  <c r="V52" i="25"/>
  <c r="V14" i="28"/>
  <c r="T24" i="25"/>
  <c r="T18" i="25"/>
  <c r="T17" i="25"/>
  <c r="T23" i="25"/>
  <c r="T25" i="25"/>
  <c r="T19" i="25"/>
  <c r="AG8" i="28"/>
  <c r="X26" i="28"/>
  <c r="W39" i="28"/>
  <c r="AA39" i="28"/>
  <c r="X20" i="28"/>
  <c r="W14" i="28"/>
  <c r="V32" i="28" l="1"/>
  <c r="U25" i="25"/>
  <c r="U19" i="25"/>
  <c r="W52" i="25"/>
  <c r="W46" i="25"/>
  <c r="U24" i="25"/>
  <c r="U18" i="25"/>
  <c r="W24" i="24"/>
  <c r="W18" i="24"/>
  <c r="U23" i="25"/>
  <c r="U17" i="25"/>
  <c r="V18" i="24"/>
  <c r="V24" i="24"/>
  <c r="T47" i="25"/>
  <c r="T53" i="25"/>
  <c r="Y26" i="28"/>
  <c r="Y20" i="28"/>
  <c r="AB39" i="28"/>
  <c r="W21" i="27"/>
  <c r="X14" i="28"/>
  <c r="W32" i="28" l="1"/>
  <c r="Y25" i="24"/>
  <c r="Y19" i="24"/>
  <c r="V17" i="25"/>
  <c r="V23" i="25"/>
  <c r="U53" i="25"/>
  <c r="U47" i="25"/>
  <c r="V19" i="25"/>
  <c r="V25" i="25"/>
  <c r="X52" i="25"/>
  <c r="X46" i="25"/>
  <c r="V18" i="25"/>
  <c r="V24" i="25"/>
  <c r="Z26" i="28"/>
  <c r="AC39" i="28"/>
  <c r="Z20" i="28"/>
  <c r="Y14" i="28"/>
  <c r="Z19" i="24" l="1"/>
  <c r="Z25" i="24"/>
  <c r="V53" i="25"/>
  <c r="V47" i="25"/>
  <c r="Y52" i="25"/>
  <c r="Y46" i="25"/>
  <c r="X32" i="28"/>
  <c r="X24" i="24"/>
  <c r="X18" i="24"/>
  <c r="W19" i="25"/>
  <c r="W25" i="25"/>
  <c r="W23" i="25"/>
  <c r="W17" i="25"/>
  <c r="W24" i="25"/>
  <c r="W18" i="25"/>
  <c r="AA26" i="28"/>
  <c r="AD39" i="28"/>
  <c r="AA20" i="28"/>
  <c r="Z14" i="28"/>
  <c r="X18" i="25" l="1"/>
  <c r="X24" i="25"/>
  <c r="W47" i="25"/>
  <c r="W53" i="25"/>
  <c r="AB25" i="24"/>
  <c r="AB19" i="24"/>
  <c r="Y32" i="28"/>
  <c r="Y24" i="24"/>
  <c r="Y18" i="24"/>
  <c r="AA25" i="24"/>
  <c r="AA19" i="24"/>
  <c r="Z24" i="24"/>
  <c r="Z18" i="24"/>
  <c r="Z52" i="25"/>
  <c r="Z46" i="25"/>
  <c r="X21" i="27"/>
  <c r="X25" i="25"/>
  <c r="X19" i="25"/>
  <c r="X23" i="25"/>
  <c r="X17" i="25"/>
  <c r="AF39" i="28"/>
  <c r="AB26" i="28"/>
  <c r="AB20" i="28"/>
  <c r="AE39" i="28"/>
  <c r="Z21" i="27"/>
  <c r="AA14" i="28"/>
  <c r="Y19" i="25" l="1"/>
  <c r="Y25" i="25"/>
  <c r="AA52" i="25"/>
  <c r="AA46" i="25"/>
  <c r="X53" i="25"/>
  <c r="X47" i="25"/>
  <c r="Y23" i="25"/>
  <c r="Y17" i="25"/>
  <c r="X51" i="25"/>
  <c r="X45" i="25"/>
  <c r="Y21" i="27"/>
  <c r="Z32" i="28"/>
  <c r="Y24" i="25"/>
  <c r="Y18" i="25"/>
  <c r="AC26" i="28"/>
  <c r="AC20" i="28"/>
  <c r="AC25" i="24" l="1"/>
  <c r="AC19" i="24"/>
  <c r="Z23" i="25"/>
  <c r="Z17" i="25"/>
  <c r="AB14" i="28"/>
  <c r="Z19" i="25"/>
  <c r="Z25" i="25"/>
  <c r="AB46" i="25"/>
  <c r="AB52" i="25"/>
  <c r="Y53" i="25"/>
  <c r="Y47" i="25"/>
  <c r="Z24" i="25"/>
  <c r="Z18" i="25"/>
  <c r="AA32" i="28"/>
  <c r="Y45" i="25"/>
  <c r="Y51" i="25"/>
  <c r="AA24" i="24"/>
  <c r="AA18" i="24"/>
  <c r="AG39" i="28"/>
  <c r="AD26" i="28"/>
  <c r="AD20" i="28"/>
  <c r="AB21" i="27"/>
  <c r="AC14" i="28"/>
  <c r="AA21" i="27" l="1"/>
  <c r="AB24" i="24"/>
  <c r="AB18" i="24"/>
  <c r="AA24" i="25"/>
  <c r="AA18" i="25"/>
  <c r="AA25" i="25"/>
  <c r="AA19" i="25"/>
  <c r="Z47" i="25"/>
  <c r="Z53" i="25"/>
  <c r="AA17" i="25"/>
  <c r="AA23" i="25"/>
  <c r="AB32" i="28"/>
  <c r="AC52" i="25"/>
  <c r="AC46" i="25"/>
  <c r="AD25" i="24"/>
  <c r="AD19" i="24"/>
  <c r="AC24" i="24"/>
  <c r="AC18" i="24"/>
  <c r="Z45" i="25"/>
  <c r="Z51" i="25"/>
  <c r="AF20" i="28"/>
  <c r="AF26" i="28"/>
  <c r="AE26" i="28"/>
  <c r="AE20" i="28"/>
  <c r="AC21" i="27"/>
  <c r="AD14" i="28"/>
  <c r="AB25" i="25" l="1"/>
  <c r="AB19" i="25"/>
  <c r="AB18" i="25"/>
  <c r="AB24" i="25"/>
  <c r="AD46" i="25"/>
  <c r="AD52" i="25"/>
  <c r="AC32" i="28"/>
  <c r="AA53" i="25"/>
  <c r="AA47" i="25"/>
  <c r="AE25" i="24"/>
  <c r="AE19" i="24"/>
  <c r="AA51" i="25"/>
  <c r="AA45" i="25"/>
  <c r="AB17" i="25"/>
  <c r="AB23" i="25"/>
  <c r="AF14" i="28"/>
  <c r="AE14" i="28"/>
  <c r="AE24" i="24" l="1"/>
  <c r="AE18" i="24"/>
  <c r="AF52" i="25"/>
  <c r="AF46" i="25"/>
  <c r="AC25" i="25"/>
  <c r="AC19" i="25"/>
  <c r="AE52" i="25"/>
  <c r="AE46" i="25"/>
  <c r="AB53" i="25"/>
  <c r="AB47" i="25"/>
  <c r="AD32" i="28"/>
  <c r="AC23" i="25"/>
  <c r="AC17" i="25"/>
  <c r="AD24" i="24"/>
  <c r="AD18" i="24"/>
  <c r="AC18" i="25"/>
  <c r="AC24" i="25"/>
  <c r="AF25" i="24"/>
  <c r="AF19" i="24"/>
  <c r="AB45" i="25"/>
  <c r="AB51" i="25"/>
  <c r="AG26" i="28"/>
  <c r="AG20" i="28"/>
  <c r="AF32" i="28"/>
  <c r="AE21" i="27"/>
  <c r="AD19" i="25" l="1"/>
  <c r="AD25" i="25"/>
  <c r="AC53" i="25"/>
  <c r="AC47" i="25"/>
  <c r="AD21" i="27"/>
  <c r="AD23" i="25"/>
  <c r="AD17" i="25"/>
  <c r="AM6" i="14"/>
  <c r="AD18" i="25"/>
  <c r="AD24" i="25"/>
  <c r="AC45" i="25"/>
  <c r="AC51" i="25"/>
  <c r="AG25" i="24"/>
  <c r="AG19" i="24"/>
  <c r="AM12" i="14"/>
  <c r="AE32" i="28"/>
  <c r="AG52" i="25"/>
  <c r="AG46" i="25"/>
  <c r="AG14" i="28"/>
  <c r="AD51" i="25" l="1"/>
  <c r="AD45" i="25"/>
  <c r="AF24" i="24"/>
  <c r="AF18" i="24"/>
  <c r="AE23" i="25"/>
  <c r="AE17" i="25"/>
  <c r="AD53" i="25"/>
  <c r="AD47" i="25"/>
  <c r="AE25" i="25"/>
  <c r="AE19" i="25"/>
  <c r="AE24" i="25"/>
  <c r="AE18" i="25"/>
  <c r="AG24" i="24"/>
  <c r="AG18" i="24"/>
  <c r="AF19" i="25"/>
  <c r="AF25" i="25"/>
  <c r="AG32" i="28"/>
  <c r="N21" i="27"/>
  <c r="M21" i="27" l="1"/>
  <c r="AE45" i="25"/>
  <c r="AE51" i="25"/>
  <c r="AF24" i="25"/>
  <c r="AF18" i="25"/>
  <c r="AM13" i="14"/>
  <c r="AM5" i="14"/>
  <c r="AF23" i="25"/>
  <c r="AF17" i="25"/>
  <c r="AG25" i="25"/>
  <c r="AG19" i="25"/>
  <c r="AE53" i="25"/>
  <c r="AE47" i="25"/>
  <c r="O21" i="27"/>
  <c r="AG21" i="27"/>
  <c r="AM11" i="14" l="1"/>
  <c r="AM9" i="14"/>
  <c r="AG18" i="25"/>
  <c r="AG24" i="25"/>
  <c r="AF45" i="25"/>
  <c r="AF51" i="25"/>
  <c r="AG23" i="25"/>
  <c r="AG17" i="25"/>
  <c r="AM14" i="14"/>
  <c r="AF53" i="25"/>
  <c r="AF47" i="25"/>
  <c r="AG47" i="25"/>
  <c r="AG53" i="25"/>
  <c r="O45" i="25" l="1"/>
  <c r="O51" i="25"/>
  <c r="N51" i="25"/>
  <c r="N45" i="25"/>
  <c r="AM10" i="14"/>
  <c r="AG51" i="25"/>
  <c r="AG45" i="25"/>
  <c r="Q21" i="27"/>
  <c r="P21" i="27" l="1"/>
  <c r="P45" i="25" l="1"/>
  <c r="P51" i="25"/>
  <c r="R21" i="27"/>
  <c r="Q45" i="25" l="1"/>
  <c r="Q51" i="25"/>
  <c r="S21" i="27"/>
  <c r="R45" i="25" l="1"/>
  <c r="R51" i="25"/>
  <c r="T21" i="27" l="1"/>
  <c r="S51" i="25"/>
  <c r="S45" i="25"/>
  <c r="V21" i="27"/>
  <c r="U21" i="27" l="1"/>
  <c r="T45" i="25"/>
  <c r="T51" i="25"/>
  <c r="V51" i="25" l="1"/>
  <c r="V45" i="25"/>
  <c r="U45" i="25"/>
  <c r="U51" i="25"/>
  <c r="W51" i="25" l="1"/>
  <c r="W45" i="25"/>
  <c r="AF36" i="26" l="1"/>
  <c r="AF51" i="26" s="1"/>
  <c r="AD26" i="14" l="1"/>
  <c r="AB22" i="24"/>
  <c r="AB16" i="24"/>
  <c r="AF17" i="24"/>
  <c r="AF23" i="24"/>
  <c r="AG26" i="14"/>
  <c r="AC26" i="14"/>
  <c r="AE16" i="24"/>
  <c r="AE22" i="24"/>
  <c r="AA22" i="24"/>
  <c r="AA16" i="24"/>
  <c r="AE28" i="18" l="1"/>
  <c r="S29" i="18"/>
  <c r="AM4" i="14"/>
  <c r="AA28" i="18"/>
  <c r="AC28" i="18"/>
  <c r="Y28" i="18"/>
  <c r="AD33" i="14"/>
  <c r="Z26" i="14"/>
  <c r="AF26" i="14"/>
  <c r="Y22" i="24"/>
  <c r="Y16" i="24"/>
  <c r="AB26" i="14"/>
  <c r="AD28" i="18"/>
  <c r="Z28" i="18"/>
  <c r="X16" i="24"/>
  <c r="X22" i="24"/>
  <c r="AA23" i="24"/>
  <c r="AA17" i="24"/>
  <c r="AD23" i="24"/>
  <c r="AD17" i="24"/>
  <c r="AE23" i="24"/>
  <c r="AE17" i="24"/>
  <c r="X23" i="24"/>
  <c r="X17" i="24"/>
  <c r="AD22" i="24"/>
  <c r="AD16" i="24"/>
  <c r="V22" i="24"/>
  <c r="V16" i="24"/>
  <c r="AG23" i="24"/>
  <c r="AG17" i="24"/>
  <c r="Q16" i="24"/>
  <c r="Q22" i="24"/>
  <c r="T16" i="24"/>
  <c r="T22" i="24"/>
  <c r="Z22" i="24"/>
  <c r="Z16" i="24"/>
  <c r="R16" i="24"/>
  <c r="R22" i="24"/>
  <c r="AE26" i="14"/>
  <c r="AE33" i="14"/>
  <c r="AE63" i="14"/>
  <c r="AF63" i="14"/>
  <c r="AB28" i="18"/>
  <c r="AB63" i="14"/>
  <c r="AF28" i="18"/>
  <c r="U22" i="24"/>
  <c r="U16" i="24"/>
  <c r="W22" i="24"/>
  <c r="W16" i="24"/>
  <c r="AC23" i="24"/>
  <c r="AC17" i="24"/>
  <c r="Z23" i="24"/>
  <c r="Z17" i="24"/>
  <c r="D23" i="24"/>
  <c r="D17" i="24"/>
  <c r="R16" i="25"/>
  <c r="R22" i="25"/>
  <c r="AA26" i="14"/>
  <c r="AA63" i="14"/>
  <c r="AA33" i="14"/>
  <c r="AB23" i="24"/>
  <c r="AB17" i="24"/>
  <c r="S22" i="24"/>
  <c r="S16" i="24"/>
  <c r="AC22" i="24"/>
  <c r="AC16" i="24"/>
  <c r="Y23" i="24"/>
  <c r="Y17" i="24"/>
  <c r="AF33" i="14" l="1"/>
  <c r="T29" i="18"/>
  <c r="R29" i="18"/>
  <c r="W16" i="25"/>
  <c r="W22" i="25"/>
  <c r="T16" i="25"/>
  <c r="T22" i="25"/>
  <c r="AC33" i="14"/>
  <c r="AC63" i="14"/>
  <c r="AG33" i="14"/>
  <c r="AG63" i="14"/>
  <c r="U29" i="18"/>
  <c r="W29" i="18"/>
  <c r="AA16" i="25"/>
  <c r="AA22" i="25"/>
  <c r="AC16" i="25"/>
  <c r="AC22" i="25"/>
  <c r="Y16" i="25"/>
  <c r="Y22" i="25"/>
  <c r="AE16" i="25"/>
  <c r="AE22" i="25"/>
  <c r="AB33" i="14"/>
  <c r="AD63" i="14"/>
  <c r="V16" i="25"/>
  <c r="V22" i="25"/>
  <c r="Z22" i="25"/>
  <c r="Z16" i="25"/>
  <c r="S22" i="25"/>
  <c r="S16" i="25"/>
  <c r="AD16" i="25"/>
  <c r="AD22" i="25"/>
  <c r="Z33" i="14"/>
  <c r="AB16" i="25"/>
  <c r="AB22" i="25"/>
  <c r="V29" i="18"/>
  <c r="X29" i="18"/>
  <c r="Q16" i="25"/>
  <c r="Q22" i="25"/>
  <c r="X22" i="25"/>
  <c r="X16" i="25"/>
  <c r="U22" i="25"/>
  <c r="U16" i="25"/>
  <c r="Z63" i="14"/>
  <c r="Y29" i="18" l="1"/>
  <c r="Y24" i="18"/>
  <c r="AA29" i="18"/>
  <c r="AA24" i="18"/>
  <c r="AE29" i="18"/>
  <c r="AE24" i="18"/>
  <c r="AD29" i="18"/>
  <c r="AD24" i="18"/>
  <c r="AB29" i="18"/>
  <c r="AB24" i="18"/>
  <c r="E23" i="24"/>
  <c r="E17" i="24"/>
  <c r="AC29" i="18"/>
  <c r="AC24" i="18"/>
  <c r="AF29" i="18"/>
  <c r="AF24" i="18"/>
  <c r="Z29" i="18"/>
  <c r="Z24" i="18"/>
  <c r="AG16" i="25" l="1"/>
  <c r="AG22" i="25"/>
  <c r="AD36" i="18"/>
  <c r="AA36" i="18"/>
  <c r="Z36" i="18"/>
  <c r="AC36" i="18"/>
  <c r="AH29" i="18"/>
  <c r="AB36" i="18"/>
  <c r="AE36" i="18"/>
  <c r="Y36" i="18"/>
  <c r="AF36" i="18"/>
  <c r="F23" i="24"/>
  <c r="F17" i="24"/>
  <c r="AG14" i="27"/>
  <c r="G23" i="24" l="1"/>
  <c r="G17" i="24"/>
  <c r="H23" i="24" l="1"/>
  <c r="H17" i="24"/>
  <c r="AG50" i="25" l="1"/>
  <c r="AG44" i="25"/>
  <c r="I23" i="24"/>
  <c r="I17" i="24"/>
  <c r="AG40" i="26" l="1"/>
  <c r="AG55" i="26" s="1"/>
  <c r="J23" i="24"/>
  <c r="J17" i="24"/>
  <c r="K23" i="24" l="1"/>
  <c r="K17" i="24"/>
  <c r="L23" i="24" l="1"/>
  <c r="L17" i="24"/>
  <c r="M23" i="24" l="1"/>
  <c r="M17" i="24"/>
  <c r="N23" i="24" l="1"/>
  <c r="N17" i="24"/>
  <c r="O17" i="24" l="1"/>
  <c r="O23" i="24"/>
  <c r="P17" i="24" l="1"/>
  <c r="P23" i="24"/>
  <c r="AJ33" i="14"/>
  <c r="AJ26" i="14"/>
  <c r="AJ63" i="14"/>
  <c r="R28" i="18" l="1"/>
  <c r="R24" i="18"/>
  <c r="AI33" i="14"/>
  <c r="AI26" i="14"/>
  <c r="AI63" i="14"/>
  <c r="Q23" i="24"/>
  <c r="Q17" i="24"/>
  <c r="S33" i="14"/>
  <c r="S26" i="14"/>
  <c r="S63" i="14"/>
  <c r="AH28" i="18"/>
  <c r="AH24" i="18"/>
  <c r="AG16" i="24"/>
  <c r="AG22" i="24"/>
  <c r="S28" i="18" l="1"/>
  <c r="S24" i="18"/>
  <c r="AH36" i="18"/>
  <c r="R23" i="24"/>
  <c r="R17" i="24"/>
  <c r="R36" i="18"/>
  <c r="T26" i="14"/>
  <c r="T63" i="14"/>
  <c r="T33" i="14"/>
  <c r="T28" i="18" l="1"/>
  <c r="T24" i="18"/>
  <c r="U63" i="14"/>
  <c r="U33" i="14"/>
  <c r="U26" i="14"/>
  <c r="S23" i="24"/>
  <c r="S17" i="24"/>
  <c r="S36" i="18"/>
  <c r="V26" i="14" l="1"/>
  <c r="V63" i="14"/>
  <c r="V33" i="14"/>
  <c r="T23" i="24"/>
  <c r="T17" i="24"/>
  <c r="T36" i="18"/>
  <c r="U28" i="18"/>
  <c r="U24" i="18"/>
  <c r="W26" i="14" l="1"/>
  <c r="W63" i="14"/>
  <c r="W33" i="14"/>
  <c r="U23" i="24"/>
  <c r="U17" i="24"/>
  <c r="V28" i="18"/>
  <c r="V24" i="18"/>
  <c r="U36" i="18"/>
  <c r="V17" i="24" l="1"/>
  <c r="V23" i="24"/>
  <c r="W28" i="18"/>
  <c r="W24" i="18"/>
  <c r="Y63" i="14"/>
  <c r="Y33" i="14"/>
  <c r="Y26" i="14"/>
  <c r="W23" i="24"/>
  <c r="W17" i="24"/>
  <c r="X28" i="18"/>
  <c r="X24" i="18"/>
  <c r="V36" i="18"/>
  <c r="X26" i="14"/>
  <c r="X33" i="14"/>
  <c r="X63" i="14"/>
  <c r="W36" i="18" l="1"/>
  <c r="X36" i="18"/>
  <c r="AH26" i="14" l="1"/>
  <c r="AF22" i="24"/>
  <c r="AF16" i="24"/>
  <c r="AG28" i="18"/>
  <c r="AH33" i="14" l="1"/>
  <c r="AH63" i="14"/>
  <c r="AF22" i="25"/>
  <c r="AF16" i="25"/>
  <c r="AG29" i="18" l="1"/>
  <c r="AG24" i="18"/>
  <c r="AG36" i="18" l="1"/>
  <c r="AG36" i="26" l="1"/>
  <c r="AG51" i="26" s="1"/>
  <c r="P14" i="27" l="1"/>
  <c r="Q14" i="27" l="1"/>
  <c r="R14" i="27" l="1"/>
  <c r="S14" i="27" l="1"/>
  <c r="T14" i="27" l="1"/>
  <c r="V14" i="27" l="1"/>
  <c r="U14" i="27"/>
  <c r="W14" i="27" l="1"/>
  <c r="X14" i="27" l="1"/>
  <c r="Y14" i="27" l="1"/>
  <c r="Z14" i="27"/>
  <c r="AB14" i="27" l="1"/>
  <c r="AA14" i="27"/>
  <c r="AC14" i="27" l="1"/>
  <c r="AE14" i="27" l="1"/>
  <c r="AD14" i="27" l="1"/>
  <c r="AE44" i="25" l="1"/>
  <c r="AE50" i="25"/>
  <c r="AE40" i="26"/>
  <c r="AE55" i="26" s="1"/>
  <c r="AD40" i="26" l="1"/>
  <c r="AD55" i="26" s="1"/>
  <c r="AD44" i="25" l="1"/>
  <c r="AD50" i="25"/>
  <c r="AC40" i="26" l="1"/>
  <c r="AC55" i="26" s="1"/>
  <c r="AC50" i="25" l="1"/>
  <c r="AC44" i="25"/>
  <c r="AB50" i="25" l="1"/>
  <c r="AB44" i="25"/>
  <c r="AB40" i="26"/>
  <c r="AB55" i="26" s="1"/>
  <c r="AA44" i="25" l="1"/>
  <c r="AA50" i="25"/>
  <c r="AA40" i="26"/>
  <c r="AA55" i="26" s="1"/>
  <c r="Z50" i="25" l="1"/>
  <c r="Z44" i="25"/>
  <c r="Z40" i="26"/>
  <c r="Z55" i="26" s="1"/>
  <c r="Y44" i="25" l="1"/>
  <c r="Y50" i="25"/>
  <c r="Y40" i="26"/>
  <c r="Y55" i="26" s="1"/>
  <c r="X44" i="25" l="1"/>
  <c r="X50" i="25"/>
  <c r="R40" i="26"/>
  <c r="R55" i="26" s="1"/>
  <c r="T40" i="26"/>
  <c r="T55" i="26" s="1"/>
  <c r="X40" i="26"/>
  <c r="X55" i="26" s="1"/>
  <c r="S40" i="26"/>
  <c r="S55" i="26" s="1"/>
  <c r="U44" i="25" l="1"/>
  <c r="U50" i="25"/>
  <c r="Q44" i="25"/>
  <c r="Q50" i="25"/>
  <c r="W50" i="25"/>
  <c r="W44" i="25"/>
  <c r="V50" i="25"/>
  <c r="V44" i="25"/>
  <c r="S44" i="25"/>
  <c r="S50" i="25"/>
  <c r="R50" i="25"/>
  <c r="R44" i="25"/>
  <c r="T50" i="25"/>
  <c r="T44" i="25"/>
  <c r="W40" i="26"/>
  <c r="W55" i="26" s="1"/>
  <c r="U40" i="26"/>
  <c r="U55" i="26" s="1"/>
  <c r="Q40" i="26"/>
  <c r="Q55" i="26" s="1"/>
  <c r="V40" i="26"/>
  <c r="V55" i="26" s="1"/>
  <c r="AF40" i="26" l="1"/>
  <c r="AF55" i="26" s="1"/>
  <c r="AF44" i="25" l="1"/>
  <c r="AF50" i="25"/>
  <c r="E28" i="18" l="1"/>
  <c r="F26" i="14"/>
  <c r="AM26" i="14" s="1"/>
  <c r="AM3" i="14"/>
  <c r="D22" i="24"/>
  <c r="D16" i="24"/>
  <c r="C14" i="27" l="1"/>
  <c r="AM7" i="14" l="1"/>
  <c r="F33" i="14"/>
  <c r="AM33" i="14" s="1"/>
  <c r="F63" i="14"/>
  <c r="E29" i="18"/>
  <c r="E24" i="18"/>
  <c r="D22" i="25"/>
  <c r="D16" i="25"/>
  <c r="E36" i="18" l="1"/>
  <c r="AM8" i="14" l="1"/>
  <c r="D44" i="25"/>
  <c r="D50" i="25"/>
  <c r="D40" i="26" l="1"/>
  <c r="D55" i="26" s="1"/>
  <c r="E16" i="25" l="1"/>
  <c r="E22" i="25"/>
  <c r="D14" i="27"/>
  <c r="F29" i="18"/>
  <c r="G26" i="14"/>
  <c r="G33" i="14"/>
  <c r="G63" i="14"/>
  <c r="F28" i="18"/>
  <c r="E16" i="24"/>
  <c r="E22" i="24"/>
  <c r="E14" i="27"/>
  <c r="F14" i="27"/>
  <c r="H26" i="14" l="1"/>
  <c r="H33" i="14"/>
  <c r="H63" i="14"/>
  <c r="F22" i="25"/>
  <c r="F16" i="25"/>
  <c r="F22" i="24"/>
  <c r="F16" i="24"/>
  <c r="G29" i="18"/>
  <c r="F24" i="18"/>
  <c r="G28" i="18"/>
  <c r="G14" i="27"/>
  <c r="H28" i="18" l="1"/>
  <c r="F36" i="18"/>
  <c r="I26" i="14"/>
  <c r="I63" i="14"/>
  <c r="I33" i="14"/>
  <c r="E50" i="25"/>
  <c r="E44" i="25"/>
  <c r="H29" i="18"/>
  <c r="G24" i="18"/>
  <c r="G22" i="24"/>
  <c r="G16" i="24"/>
  <c r="G22" i="25"/>
  <c r="G16" i="25"/>
  <c r="E40" i="26"/>
  <c r="E55" i="26" s="1"/>
  <c r="H22" i="25" l="1"/>
  <c r="H16" i="25"/>
  <c r="H22" i="24"/>
  <c r="H16" i="24"/>
  <c r="I29" i="18"/>
  <c r="I28" i="18"/>
  <c r="G36" i="18"/>
  <c r="F50" i="25"/>
  <c r="F44" i="25"/>
  <c r="H24" i="18"/>
  <c r="J26" i="14"/>
  <c r="J63" i="14"/>
  <c r="J33" i="14"/>
  <c r="F40" i="26"/>
  <c r="F55" i="26" s="1"/>
  <c r="H14" i="27"/>
  <c r="J29" i="18" l="1"/>
  <c r="J28" i="18"/>
  <c r="H36" i="18"/>
  <c r="I22" i="25"/>
  <c r="I16" i="25"/>
  <c r="I24" i="18"/>
  <c r="G50" i="25"/>
  <c r="G44" i="25"/>
  <c r="K26" i="14"/>
  <c r="K63" i="14"/>
  <c r="K33" i="14"/>
  <c r="I22" i="24"/>
  <c r="I16" i="24"/>
  <c r="G40" i="26"/>
  <c r="G55" i="26" s="1"/>
  <c r="I14" i="27"/>
  <c r="J24" i="18" l="1"/>
  <c r="J36" i="18"/>
  <c r="I36" i="18"/>
  <c r="L26" i="14"/>
  <c r="L33" i="14"/>
  <c r="L63" i="14"/>
  <c r="K29" i="18"/>
  <c r="J22" i="24"/>
  <c r="J16" i="24"/>
  <c r="J16" i="25"/>
  <c r="J22" i="25"/>
  <c r="H44" i="25"/>
  <c r="H50" i="25"/>
  <c r="K28" i="18"/>
  <c r="H40" i="26"/>
  <c r="H55" i="26" s="1"/>
  <c r="K24" i="18" l="1"/>
  <c r="L28" i="18"/>
  <c r="M28" i="18"/>
  <c r="K36" i="18"/>
  <c r="M26" i="14"/>
  <c r="M63" i="14"/>
  <c r="M33" i="14"/>
  <c r="K16" i="24"/>
  <c r="K22" i="24"/>
  <c r="L29" i="18"/>
  <c r="J14" i="27"/>
  <c r="K22" i="25"/>
  <c r="K16" i="25"/>
  <c r="I44" i="25"/>
  <c r="I50" i="25"/>
  <c r="I40" i="26"/>
  <c r="I55" i="26" s="1"/>
  <c r="K14" i="27"/>
  <c r="L16" i="24" l="1"/>
  <c r="L22" i="24"/>
  <c r="L22" i="25"/>
  <c r="L16" i="25"/>
  <c r="J44" i="25"/>
  <c r="J50" i="25"/>
  <c r="L24" i="18"/>
  <c r="N26" i="14"/>
  <c r="N33" i="14"/>
  <c r="N63" i="14"/>
  <c r="L14" i="27"/>
  <c r="J40" i="26"/>
  <c r="J55" i="26" s="1"/>
  <c r="L36" i="18" l="1"/>
  <c r="M16" i="24"/>
  <c r="M22" i="24"/>
  <c r="M29" i="18"/>
  <c r="M24" i="18"/>
  <c r="N29" i="18"/>
  <c r="N28" i="18"/>
  <c r="N24" i="18"/>
  <c r="M22" i="25"/>
  <c r="M16" i="25"/>
  <c r="O26" i="14"/>
  <c r="O33" i="14"/>
  <c r="O63" i="14"/>
  <c r="K50" i="25"/>
  <c r="K44" i="25"/>
  <c r="M14" i="27"/>
  <c r="K40" i="26"/>
  <c r="K55" i="26" s="1"/>
  <c r="O28" i="18" l="1"/>
  <c r="N22" i="25"/>
  <c r="N16" i="25"/>
  <c r="O29" i="18"/>
  <c r="N36" i="18"/>
  <c r="P26" i="14"/>
  <c r="P33" i="14"/>
  <c r="P63" i="14"/>
  <c r="M36" i="18"/>
  <c r="N16" i="24"/>
  <c r="N22" i="24"/>
  <c r="L50" i="25"/>
  <c r="L44" i="25"/>
  <c r="N14" i="27"/>
  <c r="L40" i="26"/>
  <c r="L55" i="26" s="1"/>
  <c r="O22" i="25" l="1"/>
  <c r="O16" i="25"/>
  <c r="Q29" i="18"/>
  <c r="P28" i="18"/>
  <c r="Q26" i="14"/>
  <c r="Q63" i="14"/>
  <c r="Q33" i="14"/>
  <c r="P16" i="25"/>
  <c r="P22" i="25"/>
  <c r="P29" i="18"/>
  <c r="O16" i="24"/>
  <c r="O22" i="24"/>
  <c r="O24" i="18"/>
  <c r="M44" i="25"/>
  <c r="M50" i="25"/>
  <c r="O14" i="27"/>
  <c r="M40" i="26"/>
  <c r="M55" i="26" s="1"/>
  <c r="Q28" i="18" l="1"/>
  <c r="Q24" i="18"/>
  <c r="R26" i="14"/>
  <c r="R33" i="14"/>
  <c r="R63" i="14"/>
  <c r="N50" i="25"/>
  <c r="N44" i="25"/>
  <c r="O36" i="18"/>
  <c r="P22" i="24"/>
  <c r="P16" i="24"/>
  <c r="P24" i="18"/>
  <c r="N40" i="26"/>
  <c r="N55" i="26" s="1"/>
  <c r="O50" i="25" l="1"/>
  <c r="O44" i="25"/>
  <c r="Q36" i="18"/>
  <c r="P36" i="18"/>
  <c r="O40" i="26"/>
  <c r="O55" i="26" s="1"/>
  <c r="P44" i="25" l="1"/>
  <c r="P50" i="25"/>
  <c r="P40" i="26"/>
  <c r="P55" i="26" s="1"/>
  <c r="AJ27" i="14" l="1"/>
  <c r="AG38" i="26" l="1"/>
  <c r="AG53" i="26" s="1"/>
  <c r="AI27" i="14" l="1"/>
  <c r="AJ28" i="14"/>
  <c r="AJ62" i="14"/>
  <c r="AJ34" i="14"/>
  <c r="AG54" i="25"/>
  <c r="AG48" i="25"/>
  <c r="AG46" i="26"/>
  <c r="AG61" i="26" s="1"/>
  <c r="AG37" i="26"/>
  <c r="AG52" i="26" s="1"/>
  <c r="AH30" i="18" l="1"/>
  <c r="AG35" i="26" l="1"/>
  <c r="AG50" i="26" s="1"/>
  <c r="AH31" i="18" l="1"/>
  <c r="AL29" i="14"/>
  <c r="AL30" i="14"/>
  <c r="AL18" i="14"/>
  <c r="AL19" i="14"/>
  <c r="AL32" i="14"/>
  <c r="AL12" i="14"/>
  <c r="AL6" i="14"/>
  <c r="AL5" i="14"/>
  <c r="AL13" i="14"/>
  <c r="AL9" i="14"/>
  <c r="AL14" i="14"/>
  <c r="AL11" i="14"/>
  <c r="AL10" i="14"/>
  <c r="AL4" i="14"/>
  <c r="AL7" i="14"/>
  <c r="AL3" i="14"/>
  <c r="AL26" i="14"/>
  <c r="AL33" i="14"/>
  <c r="AL8" i="14"/>
  <c r="AL15" i="14"/>
  <c r="AL27" i="14"/>
  <c r="AL17" i="14"/>
  <c r="AL16" i="14"/>
  <c r="AL34" i="14"/>
  <c r="AL28" i="14"/>
  <c r="AF38" i="26" l="1"/>
  <c r="AF53" i="26" s="1"/>
  <c r="AH27" i="14" l="1"/>
  <c r="AF54" i="25"/>
  <c r="AF48" i="25"/>
  <c r="AF37" i="26"/>
  <c r="AF52" i="26" s="1"/>
  <c r="AG30" i="18" l="1"/>
  <c r="AF46" i="26"/>
  <c r="AF61" i="26" s="1"/>
  <c r="AF35" i="26" l="1"/>
  <c r="AF50" i="26" s="1"/>
  <c r="AE38" i="26"/>
  <c r="AE53" i="26" s="1"/>
  <c r="AG31" i="18" l="1"/>
  <c r="AG27" i="14"/>
  <c r="AE48" i="25"/>
  <c r="AE54" i="25"/>
  <c r="AE46" i="26" l="1"/>
  <c r="AE61" i="26" s="1"/>
  <c r="AF30" i="18"/>
  <c r="AE37" i="26"/>
  <c r="AE52" i="26" s="1"/>
  <c r="AE35" i="26" l="1"/>
  <c r="AE50" i="26" s="1"/>
  <c r="AF31" i="18" l="1"/>
  <c r="AD38" i="26" l="1"/>
  <c r="AD53" i="26" s="1"/>
  <c r="AF27" i="14" l="1"/>
  <c r="AD54" i="25"/>
  <c r="AD48" i="25"/>
  <c r="AD37" i="26"/>
  <c r="AD52" i="26" s="1"/>
  <c r="AE30" i="18" l="1"/>
  <c r="AD46" i="26"/>
  <c r="AD61" i="26" s="1"/>
  <c r="AD35" i="26" l="1"/>
  <c r="AD50" i="26" s="1"/>
  <c r="AC38" i="26"/>
  <c r="AC53" i="26" s="1"/>
  <c r="AE27" i="14" l="1"/>
  <c r="AC54" i="25"/>
  <c r="AC48" i="25"/>
  <c r="AE31" i="18"/>
  <c r="AC46" i="26"/>
  <c r="AC61" i="26" s="1"/>
  <c r="AC37" i="26" l="1"/>
  <c r="AC52" i="26" s="1"/>
  <c r="AD30" i="18"/>
  <c r="AC35" i="26" l="1"/>
  <c r="AC50" i="26" s="1"/>
  <c r="AD31" i="18" l="1"/>
  <c r="AB38" i="26"/>
  <c r="AB53" i="26" s="1"/>
  <c r="AD27" i="14" l="1"/>
  <c r="AB48" i="25"/>
  <c r="AB54" i="25"/>
  <c r="AB37" i="26"/>
  <c r="AB52" i="26" s="1"/>
  <c r="AB46" i="26" l="1"/>
  <c r="AB61" i="26" s="1"/>
  <c r="AC30" i="18"/>
  <c r="AB35" i="26" l="1"/>
  <c r="AB50" i="26" s="1"/>
  <c r="AA38" i="26"/>
  <c r="AA53" i="26" s="1"/>
  <c r="AA48" i="25" l="1"/>
  <c r="AA54" i="25"/>
  <c r="AC31" i="18"/>
  <c r="AC27" i="14"/>
  <c r="AA37" i="26"/>
  <c r="AA52" i="26" s="1"/>
  <c r="AB30" i="18" l="1"/>
  <c r="AA46" i="26"/>
  <c r="AA61" i="26" s="1"/>
  <c r="Z38" i="26"/>
  <c r="Z53" i="26" s="1"/>
  <c r="AA35" i="26" l="1"/>
  <c r="AA50" i="26" s="1"/>
  <c r="AB27" i="14"/>
  <c r="Z48" i="25"/>
  <c r="Z54" i="25"/>
  <c r="Z46" i="26" l="1"/>
  <c r="Z61" i="26" s="1"/>
  <c r="AA30" i="18"/>
  <c r="AB31" i="18"/>
  <c r="Z37" i="26"/>
  <c r="Z52" i="26" s="1"/>
  <c r="Z35" i="26" l="1"/>
  <c r="Z50" i="26" s="1"/>
  <c r="AA31" i="18" l="1"/>
  <c r="Y38" i="26"/>
  <c r="Y53" i="26" s="1"/>
  <c r="Y54" i="25" l="1"/>
  <c r="Y48" i="25"/>
  <c r="AA27" i="14"/>
  <c r="Y37" i="26"/>
  <c r="Y52" i="26" s="1"/>
  <c r="Y46" i="26" l="1"/>
  <c r="Y61" i="26" s="1"/>
  <c r="Z30" i="18"/>
  <c r="D38" i="26"/>
  <c r="D53" i="26" s="1"/>
  <c r="W38" i="26"/>
  <c r="W53" i="26" s="1"/>
  <c r="Y35" i="26" l="1"/>
  <c r="Y50" i="26" s="1"/>
  <c r="Y27" i="14"/>
  <c r="F27" i="14"/>
  <c r="AM27" i="14" s="1"/>
  <c r="AM15" i="14"/>
  <c r="W54" i="25"/>
  <c r="W48" i="25"/>
  <c r="D54" i="25"/>
  <c r="D48" i="25"/>
  <c r="D46" i="26"/>
  <c r="D61" i="26" s="1"/>
  <c r="X38" i="26"/>
  <c r="X53" i="26" s="1"/>
  <c r="V38" i="26"/>
  <c r="V53" i="26" s="1"/>
  <c r="D37" i="26"/>
  <c r="D52" i="26" s="1"/>
  <c r="R38" i="26"/>
  <c r="R53" i="26" s="1"/>
  <c r="X30" i="18" l="1"/>
  <c r="Z27" i="14"/>
  <c r="R48" i="25"/>
  <c r="R54" i="25"/>
  <c r="X48" i="25"/>
  <c r="X54" i="25"/>
  <c r="E30" i="18"/>
  <c r="W37" i="26"/>
  <c r="W52" i="26" s="1"/>
  <c r="W46" i="26"/>
  <c r="W61" i="26" s="1"/>
  <c r="X27" i="14"/>
  <c r="Z31" i="18"/>
  <c r="V54" i="25"/>
  <c r="V48" i="25"/>
  <c r="T27" i="14"/>
  <c r="X46" i="26"/>
  <c r="X61" i="26" s="1"/>
  <c r="T38" i="26"/>
  <c r="T53" i="26" s="1"/>
  <c r="U38" i="26"/>
  <c r="U53" i="26" s="1"/>
  <c r="R37" i="26" l="1"/>
  <c r="R52" i="26" s="1"/>
  <c r="W30" i="18"/>
  <c r="U54" i="25"/>
  <c r="U48" i="25"/>
  <c r="Y30" i="18"/>
  <c r="R46" i="26"/>
  <c r="R61" i="26" s="1"/>
  <c r="X37" i="26"/>
  <c r="X52" i="26" s="1"/>
  <c r="V46" i="26"/>
  <c r="V61" i="26" s="1"/>
  <c r="V37" i="26"/>
  <c r="V52" i="26" s="1"/>
  <c r="V27" i="14"/>
  <c r="S30" i="18"/>
  <c r="W35" i="26"/>
  <c r="W50" i="26" s="1"/>
  <c r="D35" i="26"/>
  <c r="D50" i="26" s="1"/>
  <c r="T54" i="25"/>
  <c r="T48" i="25"/>
  <c r="W27" i="14"/>
  <c r="S38" i="26"/>
  <c r="S53" i="26" s="1"/>
  <c r="U37" i="26"/>
  <c r="U52" i="26" s="1"/>
  <c r="Q38" i="26"/>
  <c r="Q53" i="26" s="1"/>
  <c r="T37" i="26"/>
  <c r="T52" i="26" s="1"/>
  <c r="V35" i="26" l="1"/>
  <c r="V50" i="26" s="1"/>
  <c r="E31" i="18"/>
  <c r="U30" i="18"/>
  <c r="U27" i="14"/>
  <c r="S27" i="14"/>
  <c r="S54" i="25"/>
  <c r="S48" i="25"/>
  <c r="U46" i="26"/>
  <c r="U61" i="26" s="1"/>
  <c r="X35" i="26"/>
  <c r="X50" i="26" s="1"/>
  <c r="Q48" i="25"/>
  <c r="Q54" i="25"/>
  <c r="V30" i="18"/>
  <c r="R35" i="26"/>
  <c r="R50" i="26" s="1"/>
  <c r="T46" i="26"/>
  <c r="T61" i="26" s="1"/>
  <c r="AM16" i="14"/>
  <c r="X31" i="18"/>
  <c r="S37" i="26"/>
  <c r="S52" i="26" s="1"/>
  <c r="T30" i="18" l="1"/>
  <c r="Q37" i="26"/>
  <c r="Q52" i="26" s="1"/>
  <c r="Q46" i="26"/>
  <c r="Q61" i="26" s="1"/>
  <c r="S31" i="18"/>
  <c r="T35" i="26"/>
  <c r="T50" i="26" s="1"/>
  <c r="W31" i="18"/>
  <c r="U35" i="26"/>
  <c r="U50" i="26" s="1"/>
  <c r="S46" i="26"/>
  <c r="S61" i="26" s="1"/>
  <c r="Y31" i="18"/>
  <c r="R30" i="18"/>
  <c r="Q35" i="26" l="1"/>
  <c r="Q50" i="26" s="1"/>
  <c r="V31" i="18"/>
  <c r="U31" i="18"/>
  <c r="S35" i="26"/>
  <c r="S50" i="26" s="1"/>
  <c r="R31" i="18" l="1"/>
  <c r="T31" i="18"/>
  <c r="E38" i="26" l="1"/>
  <c r="E53" i="26" s="1"/>
  <c r="G27" i="14" l="1"/>
  <c r="E48" i="25"/>
  <c r="E54" i="25"/>
  <c r="F38" i="26"/>
  <c r="F53" i="26" s="1"/>
  <c r="E37" i="26" l="1"/>
  <c r="E52" i="26" s="1"/>
  <c r="H27" i="14"/>
  <c r="F48" i="25"/>
  <c r="F54" i="25"/>
  <c r="F30" i="18"/>
  <c r="E46" i="26"/>
  <c r="E61" i="26" s="1"/>
  <c r="G38" i="26"/>
  <c r="G53" i="26" s="1"/>
  <c r="F46" i="26" l="1"/>
  <c r="F61" i="26" s="1"/>
  <c r="I27" i="14"/>
  <c r="F37" i="26"/>
  <c r="F52" i="26" s="1"/>
  <c r="G54" i="25"/>
  <c r="G48" i="25"/>
  <c r="E35" i="26"/>
  <c r="E50" i="26" s="1"/>
  <c r="G30" i="18"/>
  <c r="G37" i="26"/>
  <c r="G52" i="26" s="1"/>
  <c r="H30" i="18" l="1"/>
  <c r="F35" i="26"/>
  <c r="F50" i="26" s="1"/>
  <c r="G46" i="26"/>
  <c r="G61" i="26" s="1"/>
  <c r="F31" i="18"/>
  <c r="H38" i="26"/>
  <c r="H53" i="26" s="1"/>
  <c r="G31" i="18" l="1"/>
  <c r="G35" i="26"/>
  <c r="G50" i="26" s="1"/>
  <c r="J27" i="14"/>
  <c r="H54" i="25"/>
  <c r="H48" i="25"/>
  <c r="I38" i="26"/>
  <c r="I53" i="26" s="1"/>
  <c r="H37" i="26"/>
  <c r="H52" i="26" s="1"/>
  <c r="H31" i="18" l="1"/>
  <c r="H46" i="26"/>
  <c r="H61" i="26" s="1"/>
  <c r="I30" i="18"/>
  <c r="K27" i="14"/>
  <c r="I54" i="25"/>
  <c r="I48" i="25"/>
  <c r="I37" i="26"/>
  <c r="I52" i="26" s="1"/>
  <c r="J38" i="26"/>
  <c r="J53" i="26" s="1"/>
  <c r="H35" i="26" l="1"/>
  <c r="H50" i="26" s="1"/>
  <c r="J30" i="18"/>
  <c r="L27" i="14"/>
  <c r="I46" i="26"/>
  <c r="I61" i="26" s="1"/>
  <c r="J54" i="25"/>
  <c r="J48" i="25"/>
  <c r="L38" i="26"/>
  <c r="L53" i="26" s="1"/>
  <c r="K38" i="26"/>
  <c r="K53" i="26" s="1"/>
  <c r="M27" i="14" l="1"/>
  <c r="I35" i="26"/>
  <c r="I50" i="26" s="1"/>
  <c r="K54" i="25"/>
  <c r="K48" i="25"/>
  <c r="K30" i="18"/>
  <c r="I31" i="18"/>
  <c r="N27" i="14"/>
  <c r="J46" i="26"/>
  <c r="J61" i="26" s="1"/>
  <c r="J37" i="26"/>
  <c r="J52" i="26" s="1"/>
  <c r="L48" i="25"/>
  <c r="L54" i="25"/>
  <c r="L37" i="26"/>
  <c r="L52" i="26" s="1"/>
  <c r="M38" i="26"/>
  <c r="M53" i="26" s="1"/>
  <c r="K37" i="26" l="1"/>
  <c r="K52" i="26" s="1"/>
  <c r="K46" i="26"/>
  <c r="K61" i="26" s="1"/>
  <c r="J31" i="18"/>
  <c r="L46" i="26"/>
  <c r="L61" i="26" s="1"/>
  <c r="M30" i="18"/>
  <c r="O27" i="14"/>
  <c r="J35" i="26"/>
  <c r="J50" i="26" s="1"/>
  <c r="M54" i="25"/>
  <c r="M48" i="25"/>
  <c r="L30" i="18"/>
  <c r="N38" i="26"/>
  <c r="N53" i="26" s="1"/>
  <c r="N48" i="25" l="1"/>
  <c r="N54" i="25"/>
  <c r="K31" i="18"/>
  <c r="N30" i="18"/>
  <c r="M46" i="26"/>
  <c r="M61" i="26" s="1"/>
  <c r="P27" i="14"/>
  <c r="K35" i="26"/>
  <c r="K50" i="26" s="1"/>
  <c r="L35" i="26"/>
  <c r="L50" i="26" s="1"/>
  <c r="M37" i="26"/>
  <c r="M52" i="26" s="1"/>
  <c r="N37" i="26"/>
  <c r="N52" i="26" s="1"/>
  <c r="O38" i="26"/>
  <c r="O53" i="26" s="1"/>
  <c r="N46" i="26" l="1"/>
  <c r="N61" i="26" s="1"/>
  <c r="M31" i="18"/>
  <c r="O30" i="18"/>
  <c r="Q27" i="14"/>
  <c r="M35" i="26"/>
  <c r="M50" i="26" s="1"/>
  <c r="L31" i="18"/>
  <c r="O54" i="25"/>
  <c r="O48" i="25"/>
  <c r="O37" i="26"/>
  <c r="O52" i="26" s="1"/>
  <c r="N31" i="18" l="1"/>
  <c r="O46" i="26"/>
  <c r="O61" i="26" s="1"/>
  <c r="P30" i="18"/>
  <c r="N35" i="26"/>
  <c r="N50" i="26" s="1"/>
  <c r="P38" i="26"/>
  <c r="P53" i="26" s="1"/>
  <c r="R27" i="14" l="1"/>
  <c r="P48" i="25"/>
  <c r="P54" i="25"/>
  <c r="O35" i="26"/>
  <c r="O50" i="26" s="1"/>
  <c r="O31" i="18"/>
  <c r="P37" i="26"/>
  <c r="P52" i="26" s="1"/>
  <c r="P46" i="26" l="1"/>
  <c r="P61" i="26" s="1"/>
  <c r="P31" i="18"/>
  <c r="Q30" i="18"/>
  <c r="P35" i="26" l="1"/>
  <c r="P50" i="26" s="1"/>
  <c r="Q31" i="18" l="1"/>
  <c r="AC45" i="26" l="1"/>
  <c r="AC60" i="26" s="1"/>
  <c r="I45" i="26"/>
  <c r="I60" i="26" s="1"/>
  <c r="Z45" i="26"/>
  <c r="Z60" i="26" s="1"/>
  <c r="M45" i="26"/>
  <c r="M60" i="26" s="1"/>
  <c r="H45" i="26"/>
  <c r="H60" i="26" s="1"/>
  <c r="AA45" i="26"/>
  <c r="AA60" i="26" s="1"/>
  <c r="N45" i="26"/>
  <c r="N60" i="26" s="1"/>
  <c r="Y45" i="26"/>
  <c r="Y60" i="26" s="1"/>
  <c r="O45" i="26"/>
  <c r="O60" i="26" s="1"/>
  <c r="F45" i="26"/>
  <c r="F60" i="26" s="1"/>
  <c r="P45" i="26"/>
  <c r="P60" i="26" s="1"/>
  <c r="E45" i="26"/>
  <c r="E60" i="26" s="1"/>
  <c r="AD45" i="26"/>
  <c r="AD60" i="26" s="1"/>
  <c r="AG45" i="26"/>
  <c r="AG60" i="26" s="1"/>
  <c r="T45" i="26"/>
  <c r="T60" i="26" s="1"/>
  <c r="L45" i="26"/>
  <c r="L60" i="26" s="1"/>
  <c r="AB45" i="26"/>
  <c r="AB60" i="26" s="1"/>
  <c r="Q45" i="26"/>
  <c r="Q60" i="26" s="1"/>
  <c r="X45" i="26"/>
  <c r="X60" i="26" s="1"/>
  <c r="R45" i="26"/>
  <c r="R60" i="26" s="1"/>
  <c r="K45" i="26"/>
  <c r="K60" i="26" s="1"/>
  <c r="AE45" i="26"/>
  <c r="AE60" i="26" s="1"/>
  <c r="S45" i="26"/>
  <c r="S60" i="26" s="1"/>
  <c r="AF45" i="26"/>
  <c r="AF60" i="26" s="1"/>
  <c r="G45" i="26"/>
  <c r="G60" i="26" s="1"/>
  <c r="J45" i="26"/>
  <c r="J60" i="26" s="1"/>
  <c r="W45" i="26"/>
  <c r="W60" i="26" s="1"/>
  <c r="V45" i="26"/>
  <c r="V60" i="26" s="1"/>
  <c r="U45" i="26"/>
  <c r="U60" i="26" s="1"/>
  <c r="D45" i="26"/>
  <c r="D60" i="26" s="1"/>
  <c r="Q44" i="26" l="1"/>
  <c r="Q59" i="26" s="1"/>
  <c r="S44" i="26"/>
  <c r="S59" i="26" s="1"/>
  <c r="Z44" i="26"/>
  <c r="Z59" i="26" s="1"/>
  <c r="V44" i="26"/>
  <c r="V59" i="26" s="1"/>
  <c r="O44" i="26"/>
  <c r="O59" i="26" s="1"/>
  <c r="AB44" i="26"/>
  <c r="AB59" i="26" s="1"/>
  <c r="U44" i="26"/>
  <c r="U59" i="26" s="1"/>
  <c r="AE44" i="26"/>
  <c r="AE59" i="26" s="1"/>
  <c r="AG44" i="26"/>
  <c r="AG59" i="26" s="1"/>
  <c r="J44" i="26"/>
  <c r="J59" i="26" s="1"/>
  <c r="X44" i="26"/>
  <c r="X59" i="26" s="1"/>
  <c r="Y44" i="26"/>
  <c r="Y59" i="26" s="1"/>
  <c r="L44" i="26"/>
  <c r="L59" i="26" s="1"/>
  <c r="H44" i="26"/>
  <c r="H59" i="26" s="1"/>
  <c r="I44" i="26"/>
  <c r="I59" i="26" s="1"/>
  <c r="F44" i="26"/>
  <c r="F59" i="26" s="1"/>
  <c r="W44" i="26"/>
  <c r="W59" i="26" s="1"/>
  <c r="N44" i="26"/>
  <c r="N59" i="26" s="1"/>
  <c r="T44" i="26"/>
  <c r="T59" i="26" s="1"/>
  <c r="R44" i="26"/>
  <c r="R59" i="26" s="1"/>
  <c r="M44" i="26"/>
  <c r="M59" i="26" s="1"/>
  <c r="K44" i="26"/>
  <c r="K59" i="26" s="1"/>
  <c r="AC44" i="26"/>
  <c r="AC59" i="26" s="1"/>
  <c r="AD44" i="26"/>
  <c r="AD59" i="26" s="1"/>
  <c r="G44" i="26"/>
  <c r="G59" i="26" s="1"/>
  <c r="AA44" i="26"/>
  <c r="AA59" i="26" s="1"/>
  <c r="D44" i="26"/>
  <c r="D59" i="26" s="1"/>
  <c r="P44" i="26"/>
  <c r="P59" i="26" s="1"/>
  <c r="E44" i="26"/>
  <c r="E59" i="26" s="1"/>
  <c r="AF44" i="26"/>
  <c r="AF59" i="26" s="1"/>
  <c r="D47" i="26" l="1"/>
  <c r="D62" i="26" s="1"/>
  <c r="P47" i="26"/>
  <c r="P62" i="26" s="1"/>
  <c r="R47" i="26"/>
  <c r="R62" i="26" s="1"/>
  <c r="I47" i="26"/>
  <c r="I62" i="26" s="1"/>
  <c r="X47" i="26"/>
  <c r="X62" i="26" s="1"/>
  <c r="U47" i="26"/>
  <c r="U62" i="26" s="1"/>
  <c r="Z47" i="26"/>
  <c r="Z62" i="26" s="1"/>
  <c r="E47" i="26"/>
  <c r="E62" i="26" s="1"/>
  <c r="G47" i="26"/>
  <c r="G62" i="26" s="1"/>
  <c r="W47" i="26"/>
  <c r="W62" i="26" s="1"/>
  <c r="R28" i="14"/>
  <c r="R62" i="14"/>
  <c r="R34" i="14"/>
  <c r="E32" i="18"/>
  <c r="E25" i="18"/>
  <c r="AF62" i="14"/>
  <c r="AF34" i="14"/>
  <c r="AF28" i="14"/>
  <c r="AD32" i="18"/>
  <c r="AD25" i="18"/>
  <c r="T62" i="14"/>
  <c r="T28" i="14"/>
  <c r="T34" i="14"/>
  <c r="U32" i="18"/>
  <c r="U25" i="18"/>
  <c r="H34" i="14"/>
  <c r="H28" i="14"/>
  <c r="H62" i="14"/>
  <c r="J32" i="18"/>
  <c r="J25" i="18"/>
  <c r="AA28" i="14"/>
  <c r="AA34" i="14"/>
  <c r="AA62" i="14"/>
  <c r="Y32" i="18"/>
  <c r="Y25" i="18"/>
  <c r="AG28" i="14"/>
  <c r="AG34" i="14"/>
  <c r="AG62" i="14"/>
  <c r="V32" i="18"/>
  <c r="V25" i="18"/>
  <c r="X28" i="14"/>
  <c r="X34" i="14"/>
  <c r="X62" i="14"/>
  <c r="AA32" i="18"/>
  <c r="AA25" i="18"/>
  <c r="M47" i="26"/>
  <c r="M62" i="26" s="1"/>
  <c r="N47" i="26"/>
  <c r="N62" i="26" s="1"/>
  <c r="L47" i="26"/>
  <c r="L62" i="26" s="1"/>
  <c r="AG47" i="26"/>
  <c r="AG62" i="26" s="1"/>
  <c r="AE47" i="26"/>
  <c r="AE62" i="26" s="1"/>
  <c r="V47" i="26"/>
  <c r="V62" i="26" s="1"/>
  <c r="AF47" i="26"/>
  <c r="AF62" i="26" s="1"/>
  <c r="AA47" i="26"/>
  <c r="AA62" i="26" s="1"/>
  <c r="T47" i="26"/>
  <c r="T62" i="26" s="1"/>
  <c r="F47" i="26"/>
  <c r="F62" i="26" s="1"/>
  <c r="Q47" i="26"/>
  <c r="Q62" i="26" s="1"/>
  <c r="G34" i="14"/>
  <c r="G62" i="14"/>
  <c r="G28" i="14"/>
  <c r="Q32" i="18"/>
  <c r="Q25" i="18"/>
  <c r="I28" i="14"/>
  <c r="I62" i="14"/>
  <c r="I34" i="14"/>
  <c r="AE32" i="18"/>
  <c r="AE25" i="18"/>
  <c r="O34" i="14"/>
  <c r="O62" i="14"/>
  <c r="O28" i="14"/>
  <c r="S32" i="18"/>
  <c r="S25" i="18"/>
  <c r="Y28" i="14"/>
  <c r="Y34" i="14"/>
  <c r="Y62" i="14"/>
  <c r="G32" i="18"/>
  <c r="G25" i="18"/>
  <c r="N34" i="14"/>
  <c r="N28" i="14"/>
  <c r="N62" i="14"/>
  <c r="Z32" i="18"/>
  <c r="Z25" i="18"/>
  <c r="AI28" i="14"/>
  <c r="AI62" i="14"/>
  <c r="AI34" i="14"/>
  <c r="AF32" i="18"/>
  <c r="AF25" i="18"/>
  <c r="Q62" i="14"/>
  <c r="Q34" i="14"/>
  <c r="Q28" i="14"/>
  <c r="W32" i="18"/>
  <c r="W25" i="18"/>
  <c r="S28" i="14"/>
  <c r="S34" i="14"/>
  <c r="S62" i="14"/>
  <c r="J47" i="26"/>
  <c r="J62" i="26" s="1"/>
  <c r="Y47" i="26"/>
  <c r="Y62" i="26" s="1"/>
  <c r="AC47" i="26"/>
  <c r="AC62" i="26" s="1"/>
  <c r="K47" i="26"/>
  <c r="K62" i="26" s="1"/>
  <c r="H47" i="26"/>
  <c r="H62" i="26" s="1"/>
  <c r="S47" i="26"/>
  <c r="S62" i="26" s="1"/>
  <c r="AH62" i="14"/>
  <c r="AH34" i="14"/>
  <c r="AH28" i="14"/>
  <c r="F32" i="18"/>
  <c r="F25" i="18"/>
  <c r="AC28" i="14"/>
  <c r="AC62" i="14"/>
  <c r="AC34" i="14"/>
  <c r="H32" i="18"/>
  <c r="H25" i="18"/>
  <c r="M34" i="14"/>
  <c r="M62" i="14"/>
  <c r="M28" i="14"/>
  <c r="N32" i="18"/>
  <c r="N25" i="18"/>
  <c r="P28" i="14"/>
  <c r="P34" i="14"/>
  <c r="P62" i="14"/>
  <c r="X32" i="18"/>
  <c r="X25" i="18"/>
  <c r="J28" i="14"/>
  <c r="J34" i="14"/>
  <c r="J62" i="14"/>
  <c r="M32" i="18"/>
  <c r="M25" i="18"/>
  <c r="L34" i="14"/>
  <c r="L28" i="14"/>
  <c r="L62" i="14"/>
  <c r="AH32" i="18"/>
  <c r="AH25" i="18"/>
  <c r="AD28" i="14"/>
  <c r="AD62" i="14"/>
  <c r="AD34" i="14"/>
  <c r="P32" i="18"/>
  <c r="P25" i="18"/>
  <c r="U62" i="14"/>
  <c r="U28" i="14"/>
  <c r="U34" i="14"/>
  <c r="R32" i="18"/>
  <c r="R25" i="18"/>
  <c r="O47" i="26"/>
  <c r="O62" i="26" s="1"/>
  <c r="AD47" i="26"/>
  <c r="AD62" i="26" s="1"/>
  <c r="AB47" i="26"/>
  <c r="AB62" i="26" s="1"/>
  <c r="AG32" i="18"/>
  <c r="AG25" i="18"/>
  <c r="AM17" i="14"/>
  <c r="F28" i="14"/>
  <c r="AM28" i="14" s="1"/>
  <c r="F34" i="14"/>
  <c r="AM34" i="14" s="1"/>
  <c r="F62" i="14"/>
  <c r="AB32" i="18"/>
  <c r="AB25" i="18"/>
  <c r="AE34" i="14"/>
  <c r="AE62" i="14"/>
  <c r="AE28" i="14"/>
  <c r="L32" i="18"/>
  <c r="L25" i="18"/>
  <c r="V34" i="14"/>
  <c r="V28" i="14"/>
  <c r="V62" i="14"/>
  <c r="O32" i="18"/>
  <c r="O25" i="18"/>
  <c r="K28" i="14"/>
  <c r="K34" i="14"/>
  <c r="K62" i="14"/>
  <c r="I32" i="18"/>
  <c r="I25" i="18"/>
  <c r="Z28" i="14"/>
  <c r="Z62" i="14"/>
  <c r="Z34" i="14"/>
  <c r="K32" i="18"/>
  <c r="K25" i="18"/>
  <c r="W62" i="14"/>
  <c r="W34" i="14"/>
  <c r="W28" i="14"/>
  <c r="AC32" i="18"/>
  <c r="AC25" i="18"/>
  <c r="AB28" i="14"/>
  <c r="AB34" i="14"/>
  <c r="AB62" i="14"/>
  <c r="T32" i="18"/>
  <c r="T25" i="18"/>
  <c r="I37" i="18" l="1"/>
  <c r="I26" i="18"/>
  <c r="M37" i="18"/>
  <c r="M26" i="18"/>
  <c r="F37" i="18"/>
  <c r="F26" i="18"/>
  <c r="W37" i="18"/>
  <c r="W26" i="18"/>
  <c r="S37" i="18"/>
  <c r="S26" i="18"/>
  <c r="J37" i="18"/>
  <c r="J26" i="18"/>
  <c r="T37" i="18"/>
  <c r="T26" i="18"/>
  <c r="O37" i="18"/>
  <c r="O26" i="18"/>
  <c r="AG37" i="18"/>
  <c r="AG26" i="18"/>
  <c r="R37" i="18"/>
  <c r="R26" i="18"/>
  <c r="X37" i="18"/>
  <c r="X26" i="18"/>
  <c r="AF37" i="18"/>
  <c r="AF26" i="18"/>
  <c r="AE37" i="18"/>
  <c r="AE26" i="18"/>
  <c r="AA37" i="18"/>
  <c r="AA26" i="18"/>
  <c r="U37" i="18"/>
  <c r="U26" i="18"/>
  <c r="AC37" i="18"/>
  <c r="AC26" i="18"/>
  <c r="L37" i="18"/>
  <c r="L26" i="18"/>
  <c r="P37" i="18"/>
  <c r="P26" i="18"/>
  <c r="N37" i="18"/>
  <c r="N26" i="18"/>
  <c r="Z37" i="18"/>
  <c r="Z26" i="18"/>
  <c r="Q37" i="18"/>
  <c r="Q26" i="18"/>
  <c r="V37" i="18"/>
  <c r="V26" i="18"/>
  <c r="AD37" i="18"/>
  <c r="AD26" i="18"/>
  <c r="K37" i="18"/>
  <c r="K26" i="18"/>
  <c r="AB37" i="18"/>
  <c r="AB26" i="18"/>
  <c r="AH37" i="18"/>
  <c r="AH26" i="18"/>
  <c r="H37" i="18"/>
  <c r="H26" i="18"/>
  <c r="G37" i="18"/>
  <c r="G26" i="18"/>
  <c r="Y37" i="18"/>
  <c r="Y26" i="18"/>
  <c r="E37" i="18"/>
  <c r="E26" i="18"/>
  <c r="E38" i="18" l="1"/>
  <c r="AD38" i="18"/>
  <c r="AC38" i="18"/>
  <c r="X38" i="18"/>
  <c r="J38" i="18"/>
  <c r="I38" i="18"/>
  <c r="Y38" i="18"/>
  <c r="G38" i="18"/>
  <c r="AA38" i="18"/>
  <c r="AM20" i="14"/>
  <c r="M38" i="18"/>
  <c r="AH38" i="18"/>
  <c r="V38" i="18"/>
  <c r="Z38" i="18"/>
  <c r="P38" i="18"/>
  <c r="U38" i="18"/>
  <c r="AG38" i="18"/>
  <c r="O38" i="18"/>
  <c r="F38" i="18"/>
  <c r="H38" i="18"/>
  <c r="K38" i="18"/>
  <c r="AF38" i="18"/>
  <c r="S38" i="18"/>
  <c r="AL61" i="14"/>
  <c r="AL63" i="14"/>
  <c r="AL62" i="14"/>
  <c r="AB38" i="18"/>
  <c r="Q38" i="18"/>
  <c r="N38" i="18"/>
  <c r="L38" i="18"/>
  <c r="AE38" i="18"/>
  <c r="R38" i="18"/>
  <c r="T38" i="18"/>
  <c r="W38" i="18"/>
</calcChain>
</file>

<file path=xl/sharedStrings.xml><?xml version="1.0" encoding="utf-8"?>
<sst xmlns="http://schemas.openxmlformats.org/spreadsheetml/2006/main" count="1402" uniqueCount="460">
  <si>
    <t>Total Pigs</t>
  </si>
  <si>
    <t>Total Poultry</t>
  </si>
  <si>
    <t>NE</t>
  </si>
  <si>
    <t>Lowland Ewes</t>
  </si>
  <si>
    <t>Upland Ewes</t>
  </si>
  <si>
    <t xml:space="preserve">                &lt; 1 year</t>
  </si>
  <si>
    <t xml:space="preserve">               1 - 2 years</t>
  </si>
  <si>
    <t xml:space="preserve">               &gt; 2 years*</t>
  </si>
  <si>
    <t>Pigs</t>
  </si>
  <si>
    <t>Sheep</t>
  </si>
  <si>
    <t>Cattle</t>
  </si>
  <si>
    <t>* Note: value is low because these animals only live for part of year 3.</t>
  </si>
  <si>
    <t>Dairy Cows</t>
  </si>
  <si>
    <t>Suckler Cows</t>
  </si>
  <si>
    <t>Bulls</t>
  </si>
  <si>
    <t>Gilts in pig</t>
  </si>
  <si>
    <t>Gilts not yet served</t>
  </si>
  <si>
    <t>Sows in pig</t>
  </si>
  <si>
    <t>Other sows for breeding</t>
  </si>
  <si>
    <t>Boars</t>
  </si>
  <si>
    <t>Pigs &lt; 20 kg</t>
  </si>
  <si>
    <t>Pigs &gt; 20 kg</t>
  </si>
  <si>
    <t>Poultry</t>
  </si>
  <si>
    <t>Broilers</t>
  </si>
  <si>
    <t>Turkeys</t>
  </si>
  <si>
    <t>Horses</t>
  </si>
  <si>
    <t>Goats</t>
  </si>
  <si>
    <t>% housed</t>
  </si>
  <si>
    <t>% outwintered</t>
  </si>
  <si>
    <t>Pasture</t>
  </si>
  <si>
    <t>NA</t>
  </si>
  <si>
    <t>1000 head</t>
  </si>
  <si>
    <t>Days housed</t>
  </si>
  <si>
    <t>Number of days housed</t>
  </si>
  <si>
    <t>Number of days grazing</t>
  </si>
  <si>
    <t>Dairy Heifer</t>
  </si>
  <si>
    <t>Other Heifer</t>
  </si>
  <si>
    <t>ES: Is this required? It's total fertilizer</t>
  </si>
  <si>
    <t>N excretion (kg/head/year)</t>
  </si>
  <si>
    <t>Ewes  Lowland</t>
  </si>
  <si>
    <t>Ewes Upland</t>
  </si>
  <si>
    <t>Rams - lowland</t>
  </si>
  <si>
    <t>Rams - upland</t>
  </si>
  <si>
    <t>Other Sheep&gt;1 - lowland</t>
  </si>
  <si>
    <t>Other Sheep&gt;1 - upland</t>
  </si>
  <si>
    <t>Lambs - lowland</t>
  </si>
  <si>
    <t>Lambs - upland</t>
  </si>
  <si>
    <t>Other breeding sows</t>
  </si>
  <si>
    <t>Fatteners &gt; 20 kg</t>
  </si>
  <si>
    <t>Fatteners &lt; 20 kg</t>
  </si>
  <si>
    <t>Laying hen per bird place</t>
  </si>
  <si>
    <t>Broiler per bird place</t>
  </si>
  <si>
    <t>Turkey per bird place</t>
  </si>
  <si>
    <t>Mules</t>
  </si>
  <si>
    <t>Table not required any more</t>
  </si>
  <si>
    <t>Potatoes</t>
  </si>
  <si>
    <t>Sugarbeet</t>
  </si>
  <si>
    <t>Barley</t>
  </si>
  <si>
    <t>Oats</t>
  </si>
  <si>
    <t>Total</t>
  </si>
  <si>
    <t>Fertiliser (1000's tonnes/N)</t>
  </si>
  <si>
    <t>Ducks</t>
  </si>
  <si>
    <t>Geese</t>
  </si>
  <si>
    <t>Deer (red) 6 months - 2 years</t>
  </si>
  <si>
    <t>Deer (red) &gt; 2 years</t>
  </si>
  <si>
    <t>Deer (fallow) 6 months-2 years</t>
  </si>
  <si>
    <t>Deer (fallow) &gt; 2 years</t>
  </si>
  <si>
    <t>Deer (sika) 6 months - 2 years</t>
  </si>
  <si>
    <t>Deer (sika) &gt; 2 years</t>
  </si>
  <si>
    <t>Mink</t>
  </si>
  <si>
    <t>Fox</t>
  </si>
  <si>
    <t>Pit-storage</t>
  </si>
  <si>
    <t>Deep bedding</t>
  </si>
  <si>
    <t>Liquid system</t>
  </si>
  <si>
    <t>Lowland Rams</t>
  </si>
  <si>
    <t>Upland Rams</t>
  </si>
  <si>
    <t>Lowland Other Sheep&gt;1yrs</t>
  </si>
  <si>
    <t>Upland Other Sheep&gt;1yrs</t>
  </si>
  <si>
    <t>Lowland lambs</t>
  </si>
  <si>
    <t xml:space="preserve">Upland lambs </t>
  </si>
  <si>
    <t>Laying hens</t>
  </si>
  <si>
    <t>Mule</t>
  </si>
  <si>
    <t>Goat</t>
  </si>
  <si>
    <t>Deer</t>
  </si>
  <si>
    <t>Fur animals</t>
  </si>
  <si>
    <t xml:space="preserve"> Litter</t>
  </si>
  <si>
    <t>Table 3.3.D.2 Allocation of Animal Wastes to Manure Management Systems – Other Livestock</t>
  </si>
  <si>
    <t>Table 3.3.D.1 Allocation of Animal Wastes to Manure Management Systems – Cattle</t>
  </si>
  <si>
    <t>MCF</t>
  </si>
  <si>
    <t xml:space="preserve">Solid storage &amp; dry lot         </t>
  </si>
  <si>
    <t>allocation</t>
  </si>
  <si>
    <t>Maize</t>
  </si>
  <si>
    <t>Beans and Peas</t>
  </si>
  <si>
    <t>Turnips</t>
  </si>
  <si>
    <t>Fodder Beat</t>
  </si>
  <si>
    <t>Winter Wheat</t>
  </si>
  <si>
    <t>Spring Wheat</t>
  </si>
  <si>
    <t xml:space="preserve">            &lt; 1 year</t>
  </si>
  <si>
    <t xml:space="preserve">            1 - 2 years</t>
  </si>
  <si>
    <t xml:space="preserve">            &gt; 2 years*</t>
  </si>
  <si>
    <t>Animal Category</t>
  </si>
  <si>
    <t>Input Parameter</t>
  </si>
  <si>
    <t>Proportion to Pit Storage (fraction)</t>
  </si>
  <si>
    <t>Proportion to Deep Bedding (fraction)</t>
  </si>
  <si>
    <t>Proportion to Pasture (fraction)</t>
  </si>
  <si>
    <t>Liveweight (kg)</t>
  </si>
  <si>
    <t>Under 1 yr female</t>
  </si>
  <si>
    <t>Over 2 yrs female</t>
  </si>
  <si>
    <t>Over 2 yrs male</t>
  </si>
  <si>
    <t>One to 2 yrs female</t>
  </si>
  <si>
    <t>One to 2 yrs male</t>
  </si>
  <si>
    <t>Under 1 yr male</t>
  </si>
  <si>
    <t>Rams</t>
  </si>
  <si>
    <t>Other Sheep &gt;1 yrs - lowland</t>
  </si>
  <si>
    <t>Other Sheep &gt;1 yrs - upland</t>
  </si>
  <si>
    <t>Lowland ewe &amp; lambs</t>
  </si>
  <si>
    <t>Upland ewe and lambs</t>
  </si>
  <si>
    <t>Inventory value</t>
  </si>
  <si>
    <t>Assumes 0.8 lambs per ewe = 0.78 kg N; N excretion= 7.3 - 0.78= 6.49 kg N</t>
  </si>
  <si>
    <t>Assumes 1.3 lambs per ewe = 1.5 kg N; 0.4 kg N gaseous loss; N excretion = 13.4+0.4-1.5= 12.3 kg N</t>
  </si>
  <si>
    <t>Gaseous loss = 0.19 kg N; N excretion = 6.28+0.19=6.48 kg N</t>
  </si>
  <si>
    <t>Horse (2-3 years old)</t>
  </si>
  <si>
    <t>Gaseous loss = 2.59 kg N; N excretion = 10.3+2.59 = 12.93 kg N</t>
  </si>
  <si>
    <t>Gaseous loss = 4.4 kg N; N excretion = 44+4.4 = 48.4 kg N</t>
  </si>
  <si>
    <t>Gaseous loss = 3.0 kg N; N excretion = 30+3 = 33 kg N</t>
  </si>
  <si>
    <t>Gaseous loss = 1.3 kg; N excretion = 13+1.3 = 14.3 kg N</t>
  </si>
  <si>
    <t>Gaseous loss = 2.5 kg; N excretion = 25+2.5 = 27.5 kg N</t>
  </si>
  <si>
    <t>Gaseous loss = 0.7 kg; N excretion = 7.0+0.7 = 7.7 kg N</t>
  </si>
  <si>
    <t>Deer (fallow) &gt; 6 months - 2 years</t>
  </si>
  <si>
    <t>Gaseous loss = 0.6 kg N; N excretion = 6.0+0.6= 6.6 kg N</t>
  </si>
  <si>
    <t>Gaseous loss = 1.0 kg N; N excretion = 10.0+1.0= 11.0 kg N</t>
  </si>
  <si>
    <t>Fatteners&gt; 20 kg</t>
  </si>
  <si>
    <t>Laying hen</t>
  </si>
  <si>
    <t>Broiler</t>
  </si>
  <si>
    <t>Turkey</t>
  </si>
  <si>
    <t>SI 705</t>
  </si>
  <si>
    <t>SI 705 underlying data tables</t>
  </si>
  <si>
    <r>
      <t>Crop T (kg d.m. ha</t>
    </r>
    <r>
      <rPr>
        <b/>
        <vertAlign val="superscript"/>
        <sz val="11"/>
        <rFont val="Calibri"/>
        <family val="2"/>
        <scheme val="minor"/>
      </rPr>
      <t>-1</t>
    </r>
    <r>
      <rPr>
        <b/>
        <sz val="11"/>
        <rFont val="Calibri"/>
        <family val="2"/>
        <scheme val="minor"/>
      </rPr>
      <t>)</t>
    </r>
  </si>
  <si>
    <r>
      <t xml:space="preserve">R </t>
    </r>
    <r>
      <rPr>
        <b/>
        <vertAlign val="subscript"/>
        <sz val="11"/>
        <rFont val="Calibri"/>
        <family val="2"/>
        <scheme val="minor"/>
      </rPr>
      <t>AG(T)</t>
    </r>
    <r>
      <rPr>
        <b/>
        <sz val="11"/>
        <rFont val="Calibri"/>
        <family val="2"/>
        <scheme val="minor"/>
      </rPr>
      <t xml:space="preserve"> (kg d.m)</t>
    </r>
  </si>
  <si>
    <r>
      <t xml:space="preserve">R </t>
    </r>
    <r>
      <rPr>
        <b/>
        <vertAlign val="subscript"/>
        <sz val="11"/>
        <rFont val="Calibri"/>
        <family val="2"/>
        <scheme val="minor"/>
      </rPr>
      <t>BG(T)</t>
    </r>
  </si>
  <si>
    <r>
      <t>Crop Residues (F</t>
    </r>
    <r>
      <rPr>
        <b/>
        <vertAlign val="subscript"/>
        <sz val="11"/>
        <rFont val="Calibri"/>
        <family val="2"/>
        <scheme val="minor"/>
      </rPr>
      <t>CR</t>
    </r>
    <r>
      <rPr>
        <b/>
        <sz val="11"/>
        <rFont val="Calibri"/>
        <family val="2"/>
        <scheme val="minor"/>
      </rPr>
      <t>) (t N2O-N/yr)</t>
    </r>
  </si>
  <si>
    <r>
      <t>EF</t>
    </r>
    <r>
      <rPr>
        <b/>
        <vertAlign val="subscript"/>
        <sz val="11"/>
        <rFont val="Calibri"/>
        <family val="2"/>
        <scheme val="minor"/>
      </rPr>
      <t>1</t>
    </r>
  </si>
  <si>
    <r>
      <t>Emissions (kt N</t>
    </r>
    <r>
      <rPr>
        <b/>
        <vertAlign val="subscript"/>
        <sz val="11"/>
        <rFont val="Calibri"/>
        <family val="2"/>
        <scheme val="minor"/>
      </rPr>
      <t>2</t>
    </r>
    <r>
      <rPr>
        <b/>
        <sz val="11"/>
        <rFont val="Calibri"/>
        <family val="2"/>
        <scheme val="minor"/>
      </rPr>
      <t>O)</t>
    </r>
  </si>
  <si>
    <r>
      <t>Frac</t>
    </r>
    <r>
      <rPr>
        <vertAlign val="subscript"/>
        <sz val="11"/>
        <rFont val="Calibri"/>
        <family val="2"/>
        <scheme val="minor"/>
      </rPr>
      <t>GASF</t>
    </r>
  </si>
  <si>
    <r>
      <t>Frac</t>
    </r>
    <r>
      <rPr>
        <vertAlign val="subscript"/>
        <sz val="11"/>
        <rFont val="Calibri"/>
        <family val="2"/>
        <scheme val="minor"/>
      </rPr>
      <t>GRAZ</t>
    </r>
  </si>
  <si>
    <r>
      <t>Frac</t>
    </r>
    <r>
      <rPr>
        <vertAlign val="subscript"/>
        <sz val="11"/>
        <rFont val="Calibri"/>
        <family val="2"/>
        <scheme val="minor"/>
      </rPr>
      <t>GASM1</t>
    </r>
  </si>
  <si>
    <r>
      <t>Frac</t>
    </r>
    <r>
      <rPr>
        <vertAlign val="subscript"/>
        <sz val="11"/>
        <rFont val="Calibri"/>
        <family val="2"/>
        <scheme val="minor"/>
      </rPr>
      <t>GASM2</t>
    </r>
  </si>
  <si>
    <r>
      <t>Frac</t>
    </r>
    <r>
      <rPr>
        <vertAlign val="subscript"/>
        <sz val="11"/>
        <rFont val="Calibri"/>
        <family val="2"/>
        <scheme val="minor"/>
      </rPr>
      <t>LEACH</t>
    </r>
  </si>
  <si>
    <r>
      <t>EF</t>
    </r>
    <r>
      <rPr>
        <vertAlign val="subscript"/>
        <sz val="11"/>
        <rFont val="Calibri"/>
        <family val="2"/>
        <scheme val="minor"/>
      </rPr>
      <t>1</t>
    </r>
    <r>
      <rPr>
        <i/>
        <vertAlign val="subscript"/>
        <sz val="11"/>
        <rFont val="Calibri"/>
        <family val="2"/>
        <scheme val="minor"/>
      </rPr>
      <t>Urea+NBPT</t>
    </r>
  </si>
  <si>
    <r>
      <t>F</t>
    </r>
    <r>
      <rPr>
        <vertAlign val="subscript"/>
        <sz val="11"/>
        <rFont val="Calibri"/>
        <family val="2"/>
        <scheme val="minor"/>
      </rPr>
      <t>SN</t>
    </r>
    <r>
      <rPr>
        <sz val="11"/>
        <rFont val="Calibri"/>
        <family val="2"/>
        <scheme val="minor"/>
      </rPr>
      <t xml:space="preserve"> (tonnes/year)</t>
    </r>
  </si>
  <si>
    <r>
      <t>F</t>
    </r>
    <r>
      <rPr>
        <vertAlign val="subscript"/>
        <sz val="11"/>
        <rFont val="Calibri"/>
        <family val="2"/>
        <scheme val="minor"/>
      </rPr>
      <t>AM</t>
    </r>
    <r>
      <rPr>
        <sz val="11"/>
        <rFont val="Calibri"/>
        <family val="2"/>
        <scheme val="minor"/>
      </rPr>
      <t xml:space="preserve"> (tonnes/year)</t>
    </r>
  </si>
  <si>
    <r>
      <t>F</t>
    </r>
    <r>
      <rPr>
        <vertAlign val="subscript"/>
        <sz val="11"/>
        <rFont val="Calibri"/>
        <family val="2"/>
        <scheme val="minor"/>
      </rPr>
      <t>S</t>
    </r>
    <r>
      <rPr>
        <sz val="11"/>
        <rFont val="Calibri"/>
        <family val="2"/>
        <scheme val="minor"/>
      </rPr>
      <t xml:space="preserve"> (tonnes/year)</t>
    </r>
  </si>
  <si>
    <r>
      <t>F</t>
    </r>
    <r>
      <rPr>
        <vertAlign val="subscript"/>
        <sz val="11"/>
        <rFont val="Calibri"/>
        <family val="2"/>
        <scheme val="minor"/>
      </rPr>
      <t>CR</t>
    </r>
    <r>
      <rPr>
        <sz val="11"/>
        <rFont val="Calibri"/>
        <family val="2"/>
        <scheme val="minor"/>
      </rPr>
      <t xml:space="preserve"> (tonnes/year)</t>
    </r>
  </si>
  <si>
    <r>
      <t>F</t>
    </r>
    <r>
      <rPr>
        <vertAlign val="subscript"/>
        <sz val="11"/>
        <rFont val="Calibri"/>
        <family val="2"/>
        <scheme val="minor"/>
      </rPr>
      <t>PRP</t>
    </r>
    <r>
      <rPr>
        <sz val="11"/>
        <rFont val="Calibri"/>
        <family val="2"/>
        <scheme val="minor"/>
      </rPr>
      <t xml:space="preserve"> (tonnes/year)</t>
    </r>
  </si>
  <si>
    <r>
      <t>Table 3.3.C CH</t>
    </r>
    <r>
      <rPr>
        <b/>
        <i/>
        <vertAlign val="subscript"/>
        <sz val="11"/>
        <rFont val="Calibri"/>
        <family val="2"/>
        <scheme val="minor"/>
      </rPr>
      <t>4</t>
    </r>
    <r>
      <rPr>
        <b/>
        <i/>
        <sz val="11"/>
        <rFont val="Calibri"/>
        <family val="2"/>
        <scheme val="minor"/>
      </rPr>
      <t xml:space="preserve"> Emission Factors for Manure Management (kg/head/year)</t>
    </r>
  </si>
  <si>
    <r>
      <t>Table 3.3.B CH</t>
    </r>
    <r>
      <rPr>
        <b/>
        <i/>
        <vertAlign val="subscript"/>
        <sz val="11"/>
        <rFont val="Calibri"/>
        <family val="2"/>
        <scheme val="minor"/>
      </rPr>
      <t>4</t>
    </r>
    <r>
      <rPr>
        <b/>
        <i/>
        <sz val="11"/>
        <rFont val="Calibri"/>
        <family val="2"/>
        <scheme val="minor"/>
      </rPr>
      <t xml:space="preserve"> Emission Factors for Enteric Fermentation (kg/head/year)</t>
    </r>
  </si>
  <si>
    <t>N applied (tonnes/year)</t>
  </si>
  <si>
    <t>Table 5.1 Level 3 Source Category and Gas Coverage for Agriculture</t>
  </si>
  <si>
    <t>3. Agriculture</t>
  </si>
  <si>
    <t xml:space="preserve"> A.  Enteric Fermentation</t>
  </si>
  <si>
    <t xml:space="preserve">  1.  Cattle*</t>
  </si>
  <si>
    <t>T2*</t>
  </si>
  <si>
    <t xml:space="preserve">  2.  Sheep*</t>
  </si>
  <si>
    <t>T1*</t>
  </si>
  <si>
    <t xml:space="preserve">  3.  Swine</t>
  </si>
  <si>
    <t>T1</t>
  </si>
  <si>
    <t xml:space="preserve">  4.  Other Livestock</t>
  </si>
  <si>
    <t xml:space="preserve"> B.  Manure Management</t>
  </si>
  <si>
    <t xml:space="preserve">  1. Cattle*</t>
  </si>
  <si>
    <t xml:space="preserve">  2.  Sheep</t>
  </si>
  <si>
    <t>T2</t>
  </si>
  <si>
    <t>T1 </t>
  </si>
  <si>
    <t xml:space="preserve"> C.  Rice Cultivation</t>
  </si>
  <si>
    <t>NO</t>
  </si>
  <si>
    <t xml:space="preserve"> D.  Agricultural Soils</t>
  </si>
  <si>
    <t xml:space="preserve"> E.  Prescribed Burning of Savannas</t>
  </si>
  <si>
    <t xml:space="preserve"> F.  Field Burning of Agricultural Residues</t>
  </si>
  <si>
    <t xml:space="preserve"> G.  Liming*</t>
  </si>
  <si>
    <t xml:space="preserve"> H.  Urea Application</t>
  </si>
  <si>
    <t xml:space="preserve"> I.  Other Carbon-containg fertilizers</t>
  </si>
  <si>
    <t xml:space="preserve"> J.  Other</t>
  </si>
  <si>
    <t>* Key Category.</t>
  </si>
  <si>
    <t>Gas</t>
  </si>
  <si>
    <t>Unit</t>
  </si>
  <si>
    <t>3.A.1</t>
  </si>
  <si>
    <t>3.A.2</t>
  </si>
  <si>
    <t>3.A.3</t>
  </si>
  <si>
    <t>Swine</t>
  </si>
  <si>
    <t>3.A.4</t>
  </si>
  <si>
    <t>Other livestock</t>
  </si>
  <si>
    <t>3.B.1</t>
  </si>
  <si>
    <t>3.B.2</t>
  </si>
  <si>
    <t>3.B.3</t>
  </si>
  <si>
    <t>3.B.4</t>
  </si>
  <si>
    <t>3.B.5</t>
  </si>
  <si>
    <t>3.D.1</t>
  </si>
  <si>
    <t>3.D.2</t>
  </si>
  <si>
    <t>3.G.1</t>
  </si>
  <si>
    <t>kt</t>
  </si>
  <si>
    <t>3.H</t>
  </si>
  <si>
    <t>Urea Application</t>
  </si>
  <si>
    <t>Total Agriculture</t>
  </si>
  <si>
    <t>Enteric Fermentation</t>
  </si>
  <si>
    <t xml:space="preserve">Manure Management </t>
  </si>
  <si>
    <t>Agricultural Soils</t>
  </si>
  <si>
    <t>Liming</t>
  </si>
  <si>
    <t>CO2</t>
  </si>
  <si>
    <t>CH4</t>
  </si>
  <si>
    <t>kt CO2eq</t>
  </si>
  <si>
    <t>N2O</t>
  </si>
  <si>
    <r>
      <t>CH</t>
    </r>
    <r>
      <rPr>
        <vertAlign val="subscript"/>
        <sz val="11"/>
        <color theme="1"/>
        <rFont val="Calibri"/>
        <family val="2"/>
        <scheme val="minor"/>
      </rPr>
      <t>4</t>
    </r>
  </si>
  <si>
    <r>
      <t>kt CO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eq</t>
    </r>
  </si>
  <si>
    <r>
      <t>N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O</t>
    </r>
  </si>
  <si>
    <r>
      <t>Indirect N</t>
    </r>
    <r>
      <rPr>
        <vertAlign val="subscript"/>
        <sz val="11"/>
        <rFont val="Calibri"/>
        <family val="2"/>
        <scheme val="minor"/>
      </rPr>
      <t>2</t>
    </r>
    <r>
      <rPr>
        <sz val="11"/>
        <rFont val="Calibri"/>
        <family val="2"/>
        <scheme val="minor"/>
      </rPr>
      <t>O emissions</t>
    </r>
  </si>
  <si>
    <r>
      <t>Direct N</t>
    </r>
    <r>
      <rPr>
        <vertAlign val="subscript"/>
        <sz val="11"/>
        <rFont val="Calibri"/>
        <family val="2"/>
        <scheme val="minor"/>
      </rPr>
      <t>2</t>
    </r>
    <r>
      <rPr>
        <sz val="11"/>
        <rFont val="Calibri"/>
        <family val="2"/>
        <scheme val="minor"/>
      </rPr>
      <t>O Emissions From Managed Soils</t>
    </r>
  </si>
  <si>
    <r>
      <t>Indirect N</t>
    </r>
    <r>
      <rPr>
        <vertAlign val="subscript"/>
        <sz val="11"/>
        <rFont val="Calibri"/>
        <family val="2"/>
        <scheme val="minor"/>
      </rPr>
      <t>2</t>
    </r>
    <r>
      <rPr>
        <sz val="11"/>
        <rFont val="Calibri"/>
        <family val="2"/>
        <scheme val="minor"/>
      </rPr>
      <t>O Emissions from Managed Soils</t>
    </r>
  </si>
  <si>
    <r>
      <t>Limestone CaCO</t>
    </r>
    <r>
      <rPr>
        <vertAlign val="subscript"/>
        <sz val="11"/>
        <rFont val="Calibri"/>
        <family val="2"/>
        <scheme val="minor"/>
      </rPr>
      <t>3</t>
    </r>
  </si>
  <si>
    <r>
      <t>CO</t>
    </r>
    <r>
      <rPr>
        <vertAlign val="subscript"/>
        <sz val="11"/>
        <color theme="1"/>
        <rFont val="Calibri"/>
        <family val="2"/>
        <scheme val="minor"/>
      </rPr>
      <t>2</t>
    </r>
  </si>
  <si>
    <r>
      <t>kt CO</t>
    </r>
    <r>
      <rPr>
        <b/>
        <vertAlign val="sub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>eq</t>
    </r>
  </si>
  <si>
    <t>Table 5.3. Animal Classifications for Cattle Population</t>
  </si>
  <si>
    <t>Cattle Type</t>
  </si>
  <si>
    <t>Classification</t>
  </si>
  <si>
    <t>Breeding cattle</t>
  </si>
  <si>
    <t>Dairy cows</t>
  </si>
  <si>
    <t>Suckler (Beef) cows</t>
  </si>
  <si>
    <t>Beef cattle</t>
  </si>
  <si>
    <t>Male &lt; 1 year</t>
  </si>
  <si>
    <t>Male 1 – 2 years</t>
  </si>
  <si>
    <t>Male &gt; 2 years</t>
  </si>
  <si>
    <t>Female &lt; 1 year</t>
  </si>
  <si>
    <t>Female 1 – 2 years</t>
  </si>
  <si>
    <t>Female &gt; 2 years</t>
  </si>
  <si>
    <t>Other cattle</t>
  </si>
  <si>
    <t>Breeding bulls</t>
  </si>
  <si>
    <t>Dairy in-calf heifers</t>
  </si>
  <si>
    <t>Beef in-calf heifers</t>
  </si>
  <si>
    <t xml:space="preserve"> Enteric Fermentation (kg/head/year)</t>
  </si>
  <si>
    <t>Suckler cows</t>
  </si>
  <si>
    <t>Male cattle &lt; 1 year</t>
  </si>
  <si>
    <t>Male cattle 1 - 2 years</t>
  </si>
  <si>
    <t>Male cattle &gt; 2 years</t>
  </si>
  <si>
    <t>Female cattle &lt; 1 year</t>
  </si>
  <si>
    <t>Female cattle 1 - 2 years</t>
  </si>
  <si>
    <t>Female cattle &gt; 2 years</t>
  </si>
  <si>
    <t>Bulls for breeding</t>
  </si>
  <si>
    <t xml:space="preserve">Dairy in-calf heifers </t>
  </si>
  <si>
    <t xml:space="preserve">Beef in-calf heifers </t>
  </si>
  <si>
    <t>Manure Management (kg/head/year)</t>
  </si>
  <si>
    <t>Parameter</t>
  </si>
  <si>
    <t>Emission Factor</t>
  </si>
  <si>
    <t>Emission Factor Reference</t>
  </si>
  <si>
    <t>Table 11.1, Volume 4, Chapter 11 of the 2006 IPCC Guidelines</t>
  </si>
  <si>
    <t>Table 11.1, Volume 4, Chapter 11 of the 2006 IPCC Guidelines &amp; Table 2.5, 2013 IPCC Wetland Supplement</t>
  </si>
  <si>
    <t>Table 11.3, Volume 4, Chapter 11 of the 2006 IPCC Guidelines</t>
  </si>
  <si>
    <t>OSPAR Convention (NEUT, 1999);l Ryan et al., 2006; Del Prado et al., 2006 and Richards et al., 2009</t>
  </si>
  <si>
    <r>
      <t>Table 5.6 Information related to Direct N</t>
    </r>
    <r>
      <rPr>
        <b/>
        <i/>
        <vertAlign val="subscript"/>
        <sz val="11"/>
        <color theme="1"/>
        <rFont val="Calibri"/>
        <family val="2"/>
        <scheme val="minor"/>
      </rPr>
      <t>2</t>
    </r>
    <r>
      <rPr>
        <b/>
        <i/>
        <sz val="11"/>
        <color theme="1"/>
        <rFont val="Calibri"/>
        <family val="2"/>
        <scheme val="minor"/>
      </rPr>
      <t>O Emissions from Managed Soils (3.D.1)</t>
    </r>
  </si>
  <si>
    <r>
      <t>Table 5.7 Information related to Indirect N</t>
    </r>
    <r>
      <rPr>
        <b/>
        <i/>
        <vertAlign val="subscript"/>
        <sz val="11"/>
        <color theme="1"/>
        <rFont val="Calibri"/>
        <family val="2"/>
        <scheme val="minor"/>
      </rPr>
      <t>2</t>
    </r>
    <r>
      <rPr>
        <b/>
        <i/>
        <sz val="11"/>
        <color theme="1"/>
        <rFont val="Calibri"/>
        <family val="2"/>
        <scheme val="minor"/>
      </rPr>
      <t>O Emissions from Managed Soils (3.D.2)</t>
    </r>
  </si>
  <si>
    <r>
      <t>Frac</t>
    </r>
    <r>
      <rPr>
        <vertAlign val="subscript"/>
        <sz val="11"/>
        <color theme="1"/>
        <rFont val="Calibri"/>
        <family val="2"/>
        <scheme val="minor"/>
      </rPr>
      <t>GASF</t>
    </r>
  </si>
  <si>
    <r>
      <t>Frac</t>
    </r>
    <r>
      <rPr>
        <vertAlign val="subscript"/>
        <sz val="11"/>
        <color theme="1"/>
        <rFont val="Calibri"/>
        <family val="2"/>
        <scheme val="minor"/>
      </rPr>
      <t>GASM1</t>
    </r>
  </si>
  <si>
    <r>
      <t>Frac</t>
    </r>
    <r>
      <rPr>
        <vertAlign val="subscript"/>
        <sz val="11"/>
        <color theme="1"/>
        <rFont val="Calibri"/>
        <family val="2"/>
        <scheme val="minor"/>
      </rPr>
      <t>GASM2</t>
    </r>
  </si>
  <si>
    <r>
      <t>Frac</t>
    </r>
    <r>
      <rPr>
        <vertAlign val="subscript"/>
        <sz val="11"/>
        <color theme="1"/>
        <rFont val="Calibri"/>
        <family val="2"/>
        <scheme val="minor"/>
      </rPr>
      <t>LEACH-(H)</t>
    </r>
  </si>
  <si>
    <t>3.A</t>
  </si>
  <si>
    <t>3.B</t>
  </si>
  <si>
    <t>Manure Management</t>
  </si>
  <si>
    <t>Direct em. from Managed Soils</t>
  </si>
  <si>
    <t>Indirect em. From Managed Soils</t>
  </si>
  <si>
    <t>3.G</t>
  </si>
  <si>
    <t>Total Carbon dioxide</t>
  </si>
  <si>
    <t>Total Methane</t>
  </si>
  <si>
    <t>Total Nitrous oxide</t>
  </si>
  <si>
    <t>Percentage Change in Total Emissions due to Recalculations</t>
  </si>
  <si>
    <r>
      <t>CH</t>
    </r>
    <r>
      <rPr>
        <vertAlign val="subscript"/>
        <sz val="11"/>
        <color indexed="8"/>
        <rFont val="Calibri"/>
        <family val="2"/>
        <scheme val="minor"/>
      </rPr>
      <t>4</t>
    </r>
  </si>
  <si>
    <r>
      <t>N</t>
    </r>
    <r>
      <rPr>
        <vertAlign val="subscript"/>
        <sz val="11"/>
        <color indexed="8"/>
        <rFont val="Calibri"/>
        <family val="2"/>
        <scheme val="minor"/>
      </rPr>
      <t>2</t>
    </r>
    <r>
      <rPr>
        <sz val="11"/>
        <color indexed="8"/>
        <rFont val="Calibri"/>
        <family val="2"/>
        <scheme val="minor"/>
      </rPr>
      <t>O</t>
    </r>
  </si>
  <si>
    <r>
      <t>CO</t>
    </r>
    <r>
      <rPr>
        <vertAlign val="subscript"/>
        <sz val="11"/>
        <rFont val="Calibri"/>
        <family val="2"/>
        <scheme val="minor"/>
      </rPr>
      <t>2</t>
    </r>
  </si>
  <si>
    <r>
      <t>Total (CO</t>
    </r>
    <r>
      <rPr>
        <vertAlign val="subscript"/>
        <sz val="11"/>
        <rFont val="Calibri"/>
        <family val="2"/>
        <scheme val="minor"/>
      </rPr>
      <t>2</t>
    </r>
    <r>
      <rPr>
        <sz val="11"/>
        <rFont val="Calibri"/>
        <family val="2"/>
        <scheme val="minor"/>
      </rPr>
      <t xml:space="preserve"> eq)</t>
    </r>
  </si>
  <si>
    <r>
      <t>CO</t>
    </r>
    <r>
      <rPr>
        <vertAlign val="subscript"/>
        <sz val="11"/>
        <rFont val="Calibri"/>
        <family val="2"/>
        <scheme val="minor"/>
      </rPr>
      <t>2</t>
    </r>
    <r>
      <rPr>
        <sz val="11"/>
        <rFont val="Calibri"/>
        <family val="2"/>
        <scheme val="minor"/>
      </rPr>
      <t xml:space="preserve"> eq</t>
    </r>
  </si>
  <si>
    <t xml:space="preserve">  3.A.2 Sheep</t>
  </si>
  <si>
    <t xml:space="preserve">  3.A.3 Swine</t>
  </si>
  <si>
    <t xml:space="preserve">  3.A.4 Other livestock</t>
  </si>
  <si>
    <t xml:space="preserve">  3.B.1.1 Cattle</t>
  </si>
  <si>
    <t xml:space="preserve">  3.B.1.2 Sheep</t>
  </si>
  <si>
    <t xml:space="preserve">  3.B.1.3 Swine</t>
  </si>
  <si>
    <t xml:space="preserve">  3.B.1.4 Other livestock</t>
  </si>
  <si>
    <t xml:space="preserve">    3.D.1.1 Inorganic N Fertilizers</t>
  </si>
  <si>
    <t xml:space="preserve">    3.D.1.2 Organic N Fertilizers</t>
  </si>
  <si>
    <t xml:space="preserve">    3.D.1.3 Urine and Dung Deposited by Grazing Animals</t>
  </si>
  <si>
    <t xml:space="preserve">    3.D.1.4 Crop Residues</t>
  </si>
  <si>
    <t xml:space="preserve">    3.D.1.5 Mineralisation/Immobilization Associated with Loss/Gain of Soil Organic Matter</t>
  </si>
  <si>
    <t xml:space="preserve">    3.D.1.6 Cultivation of Organic Soils</t>
  </si>
  <si>
    <t xml:space="preserve">  3.A.1 Cattle</t>
  </si>
  <si>
    <t>Table 3.3.F.2 Input Parameters for the calculation of N2O Emissions from Agricultural Soils</t>
  </si>
  <si>
    <r>
      <t>EF</t>
    </r>
    <r>
      <rPr>
        <vertAlign val="subscript"/>
        <sz val="11"/>
        <rFont val="Calibri"/>
        <family val="2"/>
        <scheme val="minor"/>
      </rPr>
      <t>3 PP</t>
    </r>
  </si>
  <si>
    <r>
      <t>EF</t>
    </r>
    <r>
      <rPr>
        <vertAlign val="subscript"/>
        <sz val="11"/>
        <rFont val="Calibri"/>
        <family val="2"/>
        <scheme val="minor"/>
      </rPr>
      <t>3 SO</t>
    </r>
  </si>
  <si>
    <r>
      <t>EF</t>
    </r>
    <r>
      <rPr>
        <vertAlign val="subscript"/>
        <sz val="11"/>
        <rFont val="Calibri"/>
        <family val="2"/>
        <scheme val="minor"/>
      </rPr>
      <t>3c D</t>
    </r>
    <r>
      <rPr>
        <i/>
        <vertAlign val="subscript"/>
        <sz val="11"/>
        <rFont val="Calibri"/>
        <family val="2"/>
        <scheme val="minor"/>
      </rPr>
      <t>ung</t>
    </r>
  </si>
  <si>
    <r>
      <t>EF</t>
    </r>
    <r>
      <rPr>
        <vertAlign val="subscript"/>
        <sz val="11"/>
        <rFont val="Calibri"/>
        <family val="2"/>
        <scheme val="minor"/>
      </rPr>
      <t>3c U</t>
    </r>
    <r>
      <rPr>
        <i/>
        <vertAlign val="subscript"/>
        <sz val="11"/>
        <rFont val="Calibri"/>
        <family val="2"/>
        <scheme val="minor"/>
      </rPr>
      <t>rine</t>
    </r>
  </si>
  <si>
    <r>
      <t>EF</t>
    </r>
    <r>
      <rPr>
        <vertAlign val="subscript"/>
        <sz val="11"/>
        <rFont val="Calibri"/>
        <family val="2"/>
        <scheme val="minor"/>
      </rPr>
      <t xml:space="preserve">1 </t>
    </r>
    <r>
      <rPr>
        <i/>
        <vertAlign val="subscript"/>
        <sz val="11"/>
        <rFont val="Calibri"/>
        <family val="2"/>
        <scheme val="minor"/>
      </rPr>
      <t>Urea</t>
    </r>
  </si>
  <si>
    <r>
      <t>EF</t>
    </r>
    <r>
      <rPr>
        <vertAlign val="subscript"/>
        <sz val="11"/>
        <rFont val="Calibri"/>
        <family val="2"/>
        <scheme val="minor"/>
      </rPr>
      <t xml:space="preserve">1 </t>
    </r>
    <r>
      <rPr>
        <i/>
        <vertAlign val="subscript"/>
        <sz val="11"/>
        <rFont val="Calibri"/>
        <family val="2"/>
        <scheme val="minor"/>
      </rPr>
      <t>CAN</t>
    </r>
  </si>
  <si>
    <t>kt CO2 eq</t>
  </si>
  <si>
    <t>Manure Management N2O recalculations</t>
  </si>
  <si>
    <t xml:space="preserve">  3.B.2.5 Indirect N2O emissions</t>
  </si>
  <si>
    <t xml:space="preserve">  3.D.1 Direct N2O Emissions From Managed Soils</t>
  </si>
  <si>
    <t xml:space="preserve">      3.D.1.2.a Animal Manure applied to Soils</t>
  </si>
  <si>
    <t xml:space="preserve">      3.D.1.2.b Sewage Sludge applied to Soils</t>
  </si>
  <si>
    <t xml:space="preserve">  3.D.2 Indirect N2O Emissions from Managed Soils</t>
  </si>
  <si>
    <t xml:space="preserve">    3.D.2.1 Atmospheric Deposition</t>
  </si>
  <si>
    <t xml:space="preserve">    3.D.2.2 Nitrogen Leaching and Run-off</t>
  </si>
  <si>
    <t>3.D Total</t>
  </si>
  <si>
    <t>3.D</t>
  </si>
  <si>
    <r>
      <t>kt CO</t>
    </r>
    <r>
      <rPr>
        <vertAlign val="subscript"/>
        <sz val="11"/>
        <rFont val="Calibri"/>
        <family val="2"/>
        <scheme val="minor"/>
      </rPr>
      <t>2</t>
    </r>
    <r>
      <rPr>
        <sz val="11"/>
        <rFont val="Calibri"/>
        <family val="2"/>
        <scheme val="minor"/>
      </rPr>
      <t xml:space="preserve"> eq</t>
    </r>
  </si>
  <si>
    <t>Nitrogen excretion (kg/head)</t>
  </si>
  <si>
    <t>Total nitrogen excreted (kg N/yr)</t>
  </si>
  <si>
    <t>Nitrogen excreted pasture,  range and paddock (kg N/yr)</t>
  </si>
  <si>
    <t>Nitrogen excreted in pit storage (kg N/yr)</t>
  </si>
  <si>
    <t>Nitrogen excreted in deep bedding (kg N/yr)</t>
  </si>
  <si>
    <t>Other Cattle</t>
  </si>
  <si>
    <t>Population</t>
  </si>
  <si>
    <t xml:space="preserve">Population </t>
  </si>
  <si>
    <t>Nitrogen excreted in solid storage (kg N/yr)</t>
  </si>
  <si>
    <t>Mules and Asses</t>
  </si>
  <si>
    <t>Nitrogen excreted in litter (kg N/yr)</t>
  </si>
  <si>
    <t>Nitrogen excreted in liquid system (kg N/yr)</t>
  </si>
  <si>
    <r>
      <t>CO</t>
    </r>
    <r>
      <rPr>
        <b/>
        <vertAlign val="subscript"/>
        <sz val="11"/>
        <color rgb="FF000000"/>
        <rFont val="Calibri"/>
        <family val="2"/>
        <scheme val="minor"/>
      </rPr>
      <t>2</t>
    </r>
  </si>
  <si>
    <r>
      <t>CH</t>
    </r>
    <r>
      <rPr>
        <b/>
        <vertAlign val="subscript"/>
        <sz val="11"/>
        <color rgb="FF000000"/>
        <rFont val="Calibri"/>
        <family val="2"/>
        <scheme val="minor"/>
      </rPr>
      <t>4</t>
    </r>
  </si>
  <si>
    <r>
      <t>N</t>
    </r>
    <r>
      <rPr>
        <b/>
        <vertAlign val="subscript"/>
        <sz val="11"/>
        <color rgb="FF000000"/>
        <rFont val="Calibri"/>
        <family val="2"/>
        <scheme val="minor"/>
      </rPr>
      <t>2</t>
    </r>
    <r>
      <rPr>
        <b/>
        <sz val="11"/>
        <color rgb="FF000000"/>
        <rFont val="Calibri"/>
        <family val="2"/>
        <scheme val="minor"/>
      </rPr>
      <t>O</t>
    </r>
  </si>
  <si>
    <r>
      <t xml:space="preserve">  5.  Indirect N</t>
    </r>
    <r>
      <rPr>
        <vertAlign val="subscript"/>
        <sz val="11"/>
        <color rgb="FF000000"/>
        <rFont val="Calibri"/>
        <family val="2"/>
        <scheme val="minor"/>
      </rPr>
      <t>2</t>
    </r>
    <r>
      <rPr>
        <sz val="11"/>
        <color rgb="FF000000"/>
        <rFont val="Calibri"/>
        <family val="2"/>
        <scheme val="minor"/>
      </rPr>
      <t>O emissions*</t>
    </r>
  </si>
  <si>
    <r>
      <t xml:space="preserve">  1.  Direct N</t>
    </r>
    <r>
      <rPr>
        <vertAlign val="subscript"/>
        <sz val="11"/>
        <color rgb="FF000000"/>
        <rFont val="Calibri"/>
        <family val="2"/>
        <scheme val="minor"/>
      </rPr>
      <t>2</t>
    </r>
    <r>
      <rPr>
        <sz val="11"/>
        <color rgb="FF000000"/>
        <rFont val="Calibri"/>
        <family val="2"/>
        <scheme val="minor"/>
      </rPr>
      <t>O from Managed Soils*</t>
    </r>
  </si>
  <si>
    <r>
      <t xml:space="preserve">  2. Indirect N</t>
    </r>
    <r>
      <rPr>
        <vertAlign val="subscript"/>
        <sz val="11"/>
        <color rgb="FF000000"/>
        <rFont val="Calibri"/>
        <family val="2"/>
        <scheme val="minor"/>
      </rPr>
      <t>2</t>
    </r>
    <r>
      <rPr>
        <sz val="11"/>
        <color rgb="FF000000"/>
        <rFont val="Calibri"/>
        <family val="2"/>
        <scheme val="minor"/>
      </rPr>
      <t>O from Managed Soils*</t>
    </r>
  </si>
  <si>
    <t>Table 3.3.G Nitrogen application to agricultural soils from sewage sludge (3.D.1.2.B)</t>
  </si>
  <si>
    <t>Table 3.3.I Nitrogen excretion by Manure Management System (i)</t>
  </si>
  <si>
    <t>Table 3.3.I Nitrogen excretion by Manure Management System (ii)</t>
  </si>
  <si>
    <r>
      <t>Manure Management CH</t>
    </r>
    <r>
      <rPr>
        <b/>
        <i/>
        <vertAlign val="subscript"/>
        <sz val="11"/>
        <rFont val="Calibri"/>
        <family val="2"/>
        <scheme val="minor"/>
      </rPr>
      <t>4</t>
    </r>
    <r>
      <rPr>
        <b/>
        <i/>
        <sz val="11"/>
        <rFont val="Calibri"/>
        <family val="2"/>
        <scheme val="minor"/>
      </rPr>
      <t xml:space="preserve">  recalculations</t>
    </r>
  </si>
  <si>
    <r>
      <t>Agricultural Soils N</t>
    </r>
    <r>
      <rPr>
        <b/>
        <i/>
        <vertAlign val="subscript"/>
        <sz val="11"/>
        <rFont val="Calibri"/>
        <family val="2"/>
        <scheme val="minor"/>
      </rPr>
      <t>2</t>
    </r>
    <r>
      <rPr>
        <b/>
        <i/>
        <sz val="11"/>
        <rFont val="Calibri"/>
        <family val="2"/>
        <scheme val="minor"/>
      </rPr>
      <t>O recalculations</t>
    </r>
  </si>
  <si>
    <r>
      <t>Enteric Fermentation CH</t>
    </r>
    <r>
      <rPr>
        <b/>
        <i/>
        <vertAlign val="subscript"/>
        <sz val="11"/>
        <rFont val="Calibri"/>
        <family val="2"/>
        <scheme val="minor"/>
      </rPr>
      <t>4</t>
    </r>
    <r>
      <rPr>
        <b/>
        <i/>
        <sz val="11"/>
        <rFont val="Calibri"/>
        <family val="2"/>
        <scheme val="minor"/>
      </rPr>
      <t xml:space="preserve"> recalculations</t>
    </r>
  </si>
  <si>
    <t>Submission 2021</t>
  </si>
  <si>
    <t>Under 1yr-male</t>
  </si>
  <si>
    <t>Under 1yr-female</t>
  </si>
  <si>
    <t>One to 2yrs-male</t>
  </si>
  <si>
    <t>One to 2yrs-female</t>
  </si>
  <si>
    <t>Over 2yrs-male</t>
  </si>
  <si>
    <t>Over 2yrs-female</t>
  </si>
  <si>
    <t>Concentate feed usage (kg per cow)</t>
  </si>
  <si>
    <t>Crude protein % (concentrate feed)</t>
  </si>
  <si>
    <t>Concentrate Feed Usage</t>
  </si>
  <si>
    <t>Milk Yield/cow, L</t>
  </si>
  <si>
    <t>Milk Yield/cow, kg</t>
  </si>
  <si>
    <t>Total Milk solids/cow, kg</t>
  </si>
  <si>
    <t>Milk Yield and Milk Solids Content</t>
  </si>
  <si>
    <t>Covered slurry storage</t>
  </si>
  <si>
    <t>Uncovered slurry storage</t>
  </si>
  <si>
    <t>Slurry Storage Method (%)</t>
  </si>
  <si>
    <t>Splashplate</t>
  </si>
  <si>
    <t>Bandspreader</t>
  </si>
  <si>
    <t>Trailing shoe</t>
  </si>
  <si>
    <t>Injection</t>
  </si>
  <si>
    <t>GE (MJ/day)</t>
  </si>
  <si>
    <t>Proportion outwintered (fraction)</t>
  </si>
  <si>
    <t>Proportion slurry-based housing (fraction)</t>
  </si>
  <si>
    <t>DE (%)</t>
  </si>
  <si>
    <t>Weight gain (kg/day)</t>
  </si>
  <si>
    <t>Harty et al. (2016) and Roche et al (2016).</t>
  </si>
  <si>
    <t xml:space="preserve">Harty et al. (2016) </t>
  </si>
  <si>
    <t>Harty et al. (2016)</t>
  </si>
  <si>
    <t>Krol et al. (2016)</t>
  </si>
  <si>
    <r>
      <t>EF</t>
    </r>
    <r>
      <rPr>
        <vertAlign val="subscript"/>
        <sz val="11"/>
        <rFont val="Calibri"/>
        <family val="2"/>
      </rPr>
      <t>1</t>
    </r>
    <r>
      <rPr>
        <i/>
        <vertAlign val="subscript"/>
        <sz val="11"/>
        <rFont val="Calibri"/>
        <family val="2"/>
      </rPr>
      <t>CAN</t>
    </r>
  </si>
  <si>
    <r>
      <t>0.0140 kg N</t>
    </r>
    <r>
      <rPr>
        <vertAlign val="subscript"/>
        <sz val="11"/>
        <rFont val="Calibri"/>
        <family val="2"/>
      </rPr>
      <t>2</t>
    </r>
    <r>
      <rPr>
        <sz val="11"/>
        <rFont val="Calibri"/>
        <family val="2"/>
      </rPr>
      <t>O-N/kg N</t>
    </r>
  </si>
  <si>
    <r>
      <t>EF</t>
    </r>
    <r>
      <rPr>
        <vertAlign val="subscript"/>
        <sz val="11"/>
        <rFont val="Calibri"/>
        <family val="2"/>
      </rPr>
      <t>1</t>
    </r>
    <r>
      <rPr>
        <i/>
        <vertAlign val="subscript"/>
        <sz val="11"/>
        <rFont val="Calibri"/>
        <family val="2"/>
      </rPr>
      <t>Urea</t>
    </r>
  </si>
  <si>
    <r>
      <t>0.0025 kg N</t>
    </r>
    <r>
      <rPr>
        <vertAlign val="subscript"/>
        <sz val="11"/>
        <rFont val="Calibri"/>
        <family val="2"/>
      </rPr>
      <t>2</t>
    </r>
    <r>
      <rPr>
        <sz val="11"/>
        <rFont val="Calibri"/>
        <family val="2"/>
      </rPr>
      <t>O-N/kg N</t>
    </r>
  </si>
  <si>
    <r>
      <t>EF</t>
    </r>
    <r>
      <rPr>
        <vertAlign val="subscript"/>
        <sz val="11"/>
        <rFont val="Calibri"/>
        <family val="2"/>
      </rPr>
      <t>1</t>
    </r>
    <r>
      <rPr>
        <i/>
        <vertAlign val="subscript"/>
        <sz val="11"/>
        <rFont val="Calibri"/>
        <family val="2"/>
      </rPr>
      <t>Urea+NBPT</t>
    </r>
  </si>
  <si>
    <r>
      <t>0.0040 kg N</t>
    </r>
    <r>
      <rPr>
        <vertAlign val="subscript"/>
        <sz val="11"/>
        <rFont val="Calibri"/>
        <family val="2"/>
      </rPr>
      <t>2</t>
    </r>
    <r>
      <rPr>
        <sz val="11"/>
        <rFont val="Calibri"/>
        <family val="2"/>
      </rPr>
      <t>O-N/kg N</t>
    </r>
  </si>
  <si>
    <r>
      <t>EF</t>
    </r>
    <r>
      <rPr>
        <vertAlign val="subscript"/>
        <sz val="11"/>
        <color rgb="FF000000"/>
        <rFont val="Calibri"/>
        <family val="2"/>
      </rPr>
      <t>2</t>
    </r>
  </si>
  <si>
    <r>
      <t>4.3 kg N</t>
    </r>
    <r>
      <rPr>
        <vertAlign val="subscript"/>
        <sz val="11"/>
        <color rgb="FF000000"/>
        <rFont val="Calibri"/>
        <family val="2"/>
      </rPr>
      <t>2</t>
    </r>
    <r>
      <rPr>
        <sz val="11"/>
        <color rgb="FF000000"/>
        <rFont val="Calibri"/>
        <family val="2"/>
      </rPr>
      <t>O-N/ha</t>
    </r>
  </si>
  <si>
    <r>
      <t>EF</t>
    </r>
    <r>
      <rPr>
        <vertAlign val="subscript"/>
        <sz val="11"/>
        <rFont val="Calibri"/>
        <family val="2"/>
      </rPr>
      <t>3 PRP,CPP</t>
    </r>
  </si>
  <si>
    <r>
      <t>0.02 kg N</t>
    </r>
    <r>
      <rPr>
        <vertAlign val="subscript"/>
        <sz val="11"/>
        <rFont val="Calibri"/>
        <family val="2"/>
      </rPr>
      <t>2</t>
    </r>
    <r>
      <rPr>
        <sz val="11"/>
        <rFont val="Calibri"/>
        <family val="2"/>
      </rPr>
      <t>O-N/kg N</t>
    </r>
  </si>
  <si>
    <r>
      <t>EF</t>
    </r>
    <r>
      <rPr>
        <vertAlign val="subscript"/>
        <sz val="11"/>
        <rFont val="Calibri"/>
        <family val="2"/>
      </rPr>
      <t xml:space="preserve">3 </t>
    </r>
    <r>
      <rPr>
        <i/>
        <vertAlign val="subscript"/>
        <sz val="11"/>
        <rFont val="Calibri"/>
        <family val="2"/>
      </rPr>
      <t>cattle-dung</t>
    </r>
  </si>
  <si>
    <r>
      <t>0.0031 kg N</t>
    </r>
    <r>
      <rPr>
        <vertAlign val="subscript"/>
        <sz val="11"/>
        <rFont val="Calibri"/>
        <family val="2"/>
      </rPr>
      <t>2</t>
    </r>
    <r>
      <rPr>
        <sz val="11"/>
        <rFont val="Calibri"/>
        <family val="2"/>
      </rPr>
      <t>O-N/kg N</t>
    </r>
  </si>
  <si>
    <r>
      <t>EF</t>
    </r>
    <r>
      <rPr>
        <vertAlign val="subscript"/>
        <sz val="11"/>
        <rFont val="Calibri"/>
        <family val="2"/>
      </rPr>
      <t xml:space="preserve">3 </t>
    </r>
    <r>
      <rPr>
        <i/>
        <vertAlign val="subscript"/>
        <sz val="11"/>
        <rFont val="Calibri"/>
        <family val="2"/>
      </rPr>
      <t>cattle - urine</t>
    </r>
  </si>
  <si>
    <r>
      <t>0.012 kg N</t>
    </r>
    <r>
      <rPr>
        <vertAlign val="subscript"/>
        <sz val="11"/>
        <rFont val="Calibri"/>
        <family val="2"/>
      </rPr>
      <t>2</t>
    </r>
    <r>
      <rPr>
        <sz val="11"/>
        <rFont val="Calibri"/>
        <family val="2"/>
      </rPr>
      <t>O-N/kg N</t>
    </r>
  </si>
  <si>
    <r>
      <t>EF</t>
    </r>
    <r>
      <rPr>
        <vertAlign val="subscript"/>
        <sz val="11"/>
        <rFont val="Calibri"/>
        <family val="2"/>
      </rPr>
      <t>3PRP,SO</t>
    </r>
  </si>
  <si>
    <r>
      <t>0.01kg N</t>
    </r>
    <r>
      <rPr>
        <vertAlign val="subscript"/>
        <sz val="11"/>
        <rFont val="Calibri"/>
        <family val="2"/>
      </rPr>
      <t>2</t>
    </r>
    <r>
      <rPr>
        <sz val="11"/>
        <rFont val="Calibri"/>
        <family val="2"/>
      </rPr>
      <t>O-N/kg N</t>
    </r>
  </si>
  <si>
    <t>Calculated value for 2019</t>
  </si>
  <si>
    <t>Fat Content (%)</t>
  </si>
  <si>
    <t>Protein Content (% )</t>
  </si>
  <si>
    <t>Table 5.2 Emissions from Agriculture 1990-2020</t>
  </si>
  <si>
    <t>% share 2020</t>
  </si>
  <si>
    <t>Figure 5.2 Total Emissions from Agriculture by Gas, 1990-2020</t>
  </si>
  <si>
    <t>% change 1990-2020</t>
  </si>
  <si>
    <r>
      <t>Table 5.4 Tier 2 CH</t>
    </r>
    <r>
      <rPr>
        <b/>
        <i/>
        <vertAlign val="subscript"/>
        <sz val="11"/>
        <color theme="1"/>
        <rFont val="Calibri"/>
        <family val="2"/>
        <scheme val="minor"/>
      </rPr>
      <t>4</t>
    </r>
    <r>
      <rPr>
        <b/>
        <i/>
        <sz val="11"/>
        <color theme="1"/>
        <rFont val="Calibri"/>
        <family val="2"/>
        <scheme val="minor"/>
      </rPr>
      <t xml:space="preserve"> Enteric Fermentation Emission Factors for cattle 1990 - 2020</t>
    </r>
  </si>
  <si>
    <r>
      <t>Table 5.5 Tier 2 CH</t>
    </r>
    <r>
      <rPr>
        <b/>
        <i/>
        <vertAlign val="subscript"/>
        <sz val="11"/>
        <color theme="1"/>
        <rFont val="Calibri"/>
        <family val="2"/>
        <scheme val="minor"/>
      </rPr>
      <t>4</t>
    </r>
    <r>
      <rPr>
        <b/>
        <i/>
        <sz val="11"/>
        <color theme="1"/>
        <rFont val="Calibri"/>
        <family val="2"/>
        <scheme val="minor"/>
      </rPr>
      <t xml:space="preserve"> Manure Management Emission Factors for cattle 1990 - 2020</t>
    </r>
  </si>
  <si>
    <t>Table 5.8 Recalculations in Agriculture 1990-2019</t>
  </si>
  <si>
    <t>Estimates in 2021 Submission (kt)</t>
  </si>
  <si>
    <t>Recalculated Estimates in 2022 Submission (kt)</t>
  </si>
  <si>
    <t>Submission 2022</t>
  </si>
  <si>
    <t>Table 3.3.A Animal Population 1990-2020</t>
  </si>
  <si>
    <t>Table 3.3.E Nitrogen excretion values for Livestock 1990-2020</t>
  </si>
  <si>
    <t>Table 3.3.H Activity data, parameters and emission factors for Crop Residue (3.D.1.4) 1990-2020</t>
  </si>
  <si>
    <t>Table 3.3.J (i) Concentrate feed usage and crude protein % of concentrates for cattle 1990 - 2020</t>
  </si>
  <si>
    <t>Table 3.3.J (ii) Milk yield and milk solids content for cattle 1990 - 2020</t>
  </si>
  <si>
    <t>Table 3.3.J (iii) Gross Energy (GE) intake (MJ/day) for cattle 1990 - 2020</t>
  </si>
  <si>
    <t>Table 3.3.J (iv) Digestible Energy (DE) % for cattle feed 1990 - 2020</t>
  </si>
  <si>
    <t>Table 5.13 Weight gain (kg/day) for cattle 1990 - 2020</t>
  </si>
  <si>
    <t>Table 3.3.K (i) Slurry storage percentage covered vs. uncovered 1990 - 2020</t>
  </si>
  <si>
    <t>Table 3.3.K (ii) Slurry spreading methods 1990 - 2020</t>
  </si>
  <si>
    <t>Figure 5.1Total Emissions from Agriculture by Sector, 1990-2020</t>
  </si>
  <si>
    <t>1990</t>
  </si>
  <si>
    <t>1991</t>
  </si>
  <si>
    <t>1992</t>
  </si>
  <si>
    <t>1993</t>
  </si>
  <si>
    <t>1994</t>
  </si>
  <si>
    <t>1995</t>
  </si>
  <si>
    <t>1996</t>
  </si>
  <si>
    <t>1997</t>
  </si>
  <si>
    <t>1998</t>
  </si>
  <si>
    <t>1999</t>
  </si>
  <si>
    <t>2000</t>
  </si>
  <si>
    <t>2001</t>
  </si>
  <si>
    <t>2002</t>
  </si>
  <si>
    <t>2003</t>
  </si>
  <si>
    <t>Total Cattle</t>
  </si>
  <si>
    <t>All Other Cattle</t>
  </si>
  <si>
    <t>Other Cows</t>
  </si>
  <si>
    <t>Dairy Heifers</t>
  </si>
  <si>
    <t>Other Heifers</t>
  </si>
  <si>
    <t xml:space="preserve">Cattle &lt; 1 yrs </t>
  </si>
  <si>
    <t>Cattle &lt; 1 yrs - male</t>
  </si>
  <si>
    <t>Cattle &lt; 1 yrs - female</t>
  </si>
  <si>
    <t xml:space="preserve">Cattle 1 - 2 yrs </t>
  </si>
  <si>
    <t>Cattle 1 - 2 yrs - male</t>
  </si>
  <si>
    <t>Cattle 1 - 2 yrs - female</t>
  </si>
  <si>
    <t xml:space="preserve">Cattle &gt; 2 yrs </t>
  </si>
  <si>
    <t>Cattle &gt; 2 yrs - male</t>
  </si>
  <si>
    <t>Cattle &gt; 2 yrs - female</t>
  </si>
  <si>
    <t>Total Sheep</t>
  </si>
  <si>
    <t>Ewes Lowland</t>
  </si>
  <si>
    <t>Rams Lowland</t>
  </si>
  <si>
    <t>Rams  Upland</t>
  </si>
  <si>
    <t>Other Sheep&gt;1 - Lowland</t>
  </si>
  <si>
    <t>Other Sheep&gt;1 - Upland</t>
  </si>
  <si>
    <t>Lambs - Lowland</t>
  </si>
  <si>
    <t>Lambs - Upland</t>
  </si>
  <si>
    <t>Gilts in Pig</t>
  </si>
  <si>
    <t>Gilts not yet Served</t>
  </si>
  <si>
    <t>Sows in Pig</t>
  </si>
  <si>
    <t>Other Sows for Breeding</t>
  </si>
  <si>
    <t>Pigs 20 Kg +</t>
  </si>
  <si>
    <t>Pigs Under 20 Kg</t>
  </si>
  <si>
    <t>Layer</t>
  </si>
  <si>
    <t>Farmed Deer</t>
  </si>
  <si>
    <t>Fertiliser (1000's kg/N)</t>
  </si>
  <si>
    <t>Beef cows (Suckler Cows)</t>
  </si>
  <si>
    <t>Dairy heifers</t>
  </si>
  <si>
    <t>Beef heifers</t>
  </si>
  <si>
    <t>Rams lowland</t>
  </si>
  <si>
    <t>Rams  upland</t>
  </si>
  <si>
    <t xml:space="preserve">Pigs &gt; 20 Kg </t>
  </si>
  <si>
    <t>Pigs &lt; 20 Kg</t>
  </si>
  <si>
    <t>Beef cows(Suckler Cows)</t>
  </si>
  <si>
    <t>Male cattle</t>
  </si>
  <si>
    <t>Female cattle</t>
  </si>
  <si>
    <t>Layers</t>
  </si>
  <si>
    <t>Sugar Beat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</si>
</sst>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41" formatCode="_-* #,##0_-;\-* #,##0_-;_-* &quot;-&quot;_-;_-@_-"/>
    <numFmt numFmtId="43" formatCode="_-* #,##0.00_-;\-* #,##0.00_-;_-* &quot;-&quot;??_-;_-@_-"/>
    <numFmt numFmtId="164" formatCode="_(* #,##0.00_);_(* \(#,##0.00\);_(* &quot;-&quot;??_);_(@_)"/>
    <numFmt numFmtId="165" formatCode="0.000"/>
    <numFmt numFmtId="166" formatCode="0.0"/>
    <numFmt numFmtId="167" formatCode="0.0%"/>
    <numFmt numFmtId="168" formatCode="#,##0.00;\-#,##0.00;&quot;-&quot;"/>
    <numFmt numFmtId="169" formatCode="#,##0;\-#,##0;&quot;-&quot;"/>
    <numFmt numFmtId="170" formatCode="_-* #,##0_-;\-* #,##0_-;_-* &quot;-&quot;??_-;_-@_-"/>
    <numFmt numFmtId="171" formatCode="_-* #,##0.000_-;\-* #,##0.000_-;_-* &quot;-&quot;???_-;_-@_-"/>
    <numFmt numFmtId="172" formatCode="#,##0.0"/>
  </numFmts>
  <fonts count="49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10"/>
      <name val="Arial Narrow"/>
      <family val="2"/>
    </font>
    <font>
      <sz val="10"/>
      <name val="Arial Narrow"/>
      <family val="2"/>
    </font>
    <font>
      <sz val="10"/>
      <name val="Arial"/>
      <family val="2"/>
    </font>
    <font>
      <b/>
      <sz val="10"/>
      <color rgb="FFFF0000"/>
      <name val="Arial"/>
      <family val="2"/>
    </font>
    <font>
      <sz val="10"/>
      <color rgb="FFFF0000"/>
      <name val="Arial"/>
      <family val="2"/>
    </font>
    <font>
      <b/>
      <sz val="14"/>
      <color rgb="FFFF0000"/>
      <name val="Arial"/>
      <family val="2"/>
    </font>
    <font>
      <sz val="10"/>
      <name val="Arial"/>
      <family val="2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vertAlign val="superscript"/>
      <sz val="11"/>
      <name val="Calibri"/>
      <family val="2"/>
      <scheme val="minor"/>
    </font>
    <font>
      <b/>
      <vertAlign val="subscript"/>
      <sz val="11"/>
      <name val="Calibri"/>
      <family val="2"/>
      <scheme val="minor"/>
    </font>
    <font>
      <b/>
      <i/>
      <vertAlign val="subscript"/>
      <sz val="11"/>
      <name val="Calibri"/>
      <family val="2"/>
      <scheme val="minor"/>
    </font>
    <font>
      <vertAlign val="subscript"/>
      <sz val="11"/>
      <name val="Calibri"/>
      <family val="2"/>
      <scheme val="minor"/>
    </font>
    <font>
      <i/>
      <vertAlign val="subscript"/>
      <sz val="11"/>
      <name val="Calibri"/>
      <family val="2"/>
      <scheme val="minor"/>
    </font>
    <font>
      <sz val="11"/>
      <name val="Arial"/>
      <family val="2"/>
    </font>
    <font>
      <b/>
      <sz val="11"/>
      <name val="Arial"/>
      <family val="2"/>
    </font>
    <font>
      <b/>
      <i/>
      <sz val="11"/>
      <name val="Arial"/>
      <family val="2"/>
    </font>
    <font>
      <b/>
      <i/>
      <sz val="11"/>
      <color theme="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b/>
      <vertAlign val="subscript"/>
      <sz val="11"/>
      <color theme="1"/>
      <name val="Calibri"/>
      <family val="2"/>
      <scheme val="minor"/>
    </font>
    <font>
      <i/>
      <sz val="11"/>
      <color rgb="FFFF0000"/>
      <name val="Calibri"/>
      <family val="2"/>
      <scheme val="minor"/>
    </font>
    <font>
      <sz val="11"/>
      <color rgb="FFC00000"/>
      <name val="Calibri"/>
      <family val="2"/>
      <scheme val="minor"/>
    </font>
    <font>
      <sz val="10"/>
      <name val="Calibri"/>
      <family val="2"/>
    </font>
    <font>
      <b/>
      <i/>
      <vertAlign val="subscript"/>
      <sz val="11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vertAlign val="subscript"/>
      <sz val="11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  <font>
      <i/>
      <sz val="11"/>
      <name val="Calibri"/>
      <family val="2"/>
      <scheme val="minor"/>
    </font>
    <font>
      <b/>
      <vertAlign val="subscript"/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vertAlign val="subscript"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name val="Calibri"/>
      <family val="2"/>
    </font>
    <font>
      <vertAlign val="subscript"/>
      <sz val="11"/>
      <name val="Calibri"/>
      <family val="2"/>
    </font>
    <font>
      <i/>
      <vertAlign val="subscript"/>
      <sz val="11"/>
      <name val="Calibri"/>
      <family val="2"/>
    </font>
    <font>
      <sz val="11"/>
      <color rgb="FF000000"/>
      <name val="Calibri"/>
      <family val="2"/>
    </font>
    <font>
      <vertAlign val="subscript"/>
      <sz val="11"/>
      <color rgb="FF00000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</borders>
  <cellStyleXfs count="9">
    <xf numFmtId="0" fontId="0" fillId="0" borderId="0"/>
    <xf numFmtId="164" fontId="7" fillId="0" borderId="0" applyFont="0" applyFill="0" applyBorder="0" applyAlignment="0" applyProtection="0"/>
    <xf numFmtId="9" fontId="1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34" fillId="0" borderId="0"/>
    <xf numFmtId="0" fontId="7" fillId="0" borderId="0"/>
    <xf numFmtId="43" fontId="7" fillId="0" borderId="0" applyFont="0" applyFill="0" applyBorder="0" applyAlignment="0" applyProtection="0"/>
  </cellStyleXfs>
  <cellXfs count="309">
    <xf numFmtId="0" fontId="0" fillId="0" borderId="0" xfId="0"/>
    <xf numFmtId="0" fontId="11" fillId="0" borderId="0" xfId="0" applyFont="1" applyBorder="1"/>
    <xf numFmtId="2" fontId="8" fillId="0" borderId="0" xfId="0" applyNumberFormat="1" applyFont="1" applyBorder="1"/>
    <xf numFmtId="164" fontId="11" fillId="0" borderId="0" xfId="1" applyFont="1" applyBorder="1"/>
    <xf numFmtId="0" fontId="12" fillId="0" borderId="0" xfId="0" applyFont="1" applyBorder="1"/>
    <xf numFmtId="0" fontId="13" fillId="0" borderId="0" xfId="0" applyFont="1" applyBorder="1"/>
    <xf numFmtId="0" fontId="13" fillId="0" borderId="0" xfId="0" applyFont="1"/>
    <xf numFmtId="0" fontId="13" fillId="0" borderId="0" xfId="0" applyFont="1" applyBorder="1" applyAlignment="1">
      <alignment horizontal="left"/>
    </xf>
    <xf numFmtId="1" fontId="12" fillId="0" borderId="0" xfId="1" applyNumberFormat="1" applyFont="1" applyBorder="1" applyAlignment="1">
      <alignment horizontal="center"/>
    </xf>
    <xf numFmtId="0" fontId="13" fillId="0" borderId="0" xfId="0" applyFont="1" applyAlignment="1">
      <alignment horizontal="center"/>
    </xf>
    <xf numFmtId="0" fontId="10" fillId="0" borderId="10" xfId="0" applyFont="1" applyBorder="1" applyAlignment="1">
      <alignment horizontal="left"/>
    </xf>
    <xf numFmtId="0" fontId="9" fillId="0" borderId="1" xfId="0" applyFont="1" applyBorder="1"/>
    <xf numFmtId="164" fontId="10" fillId="0" borderId="2" xfId="1" applyFont="1" applyBorder="1" applyAlignment="1">
      <alignment horizontal="center"/>
    </xf>
    <xf numFmtId="0" fontId="9" fillId="0" borderId="3" xfId="0" applyFont="1" applyBorder="1"/>
    <xf numFmtId="164" fontId="10" fillId="0" borderId="4" xfId="1" applyFont="1" applyBorder="1" applyAlignment="1">
      <alignment horizontal="center"/>
    </xf>
    <xf numFmtId="0" fontId="10" fillId="0" borderId="3" xfId="0" applyFont="1" applyBorder="1"/>
    <xf numFmtId="0" fontId="10" fillId="0" borderId="5" xfId="0" applyFont="1" applyBorder="1"/>
    <xf numFmtId="164" fontId="10" fillId="0" borderId="6" xfId="1" applyFont="1" applyBorder="1" applyAlignment="1">
      <alignment horizontal="center"/>
    </xf>
    <xf numFmtId="2" fontId="10" fillId="0" borderId="3" xfId="0" applyNumberFormat="1" applyFont="1" applyBorder="1"/>
    <xf numFmtId="2" fontId="10" fillId="0" borderId="5" xfId="0" applyNumberFormat="1" applyFont="1" applyBorder="1"/>
    <xf numFmtId="164" fontId="10" fillId="0" borderId="7" xfId="1" applyFont="1" applyBorder="1" applyAlignment="1">
      <alignment horizontal="center"/>
    </xf>
    <xf numFmtId="164" fontId="10" fillId="0" borderId="8" xfId="1" applyFont="1" applyBorder="1" applyAlignment="1">
      <alignment horizontal="center"/>
    </xf>
    <xf numFmtId="164" fontId="10" fillId="0" borderId="9" xfId="1" applyFont="1" applyBorder="1" applyAlignment="1">
      <alignment horizontal="center"/>
    </xf>
    <xf numFmtId="164" fontId="10" fillId="0" borderId="13" xfId="1" applyFont="1" applyBorder="1" applyAlignment="1">
      <alignment horizontal="center"/>
    </xf>
    <xf numFmtId="0" fontId="9" fillId="0" borderId="14" xfId="0" applyFont="1" applyBorder="1"/>
    <xf numFmtId="164" fontId="10" fillId="0" borderId="15" xfId="1" applyFont="1" applyBorder="1" applyAlignment="1">
      <alignment horizontal="center"/>
    </xf>
    <xf numFmtId="0" fontId="14" fillId="0" borderId="0" xfId="0" applyFont="1" applyBorder="1"/>
    <xf numFmtId="4" fontId="9" fillId="0" borderId="12" xfId="0" applyNumberFormat="1" applyFont="1" applyBorder="1" applyAlignment="1">
      <alignment horizontal="center"/>
    </xf>
    <xf numFmtId="4" fontId="9" fillId="0" borderId="11" xfId="0" applyNumberFormat="1" applyFont="1" applyBorder="1" applyAlignment="1">
      <alignment horizontal="center"/>
    </xf>
    <xf numFmtId="0" fontId="18" fillId="0" borderId="0" xfId="0" applyFont="1" applyAlignment="1">
      <alignment vertical="center"/>
    </xf>
    <xf numFmtId="0" fontId="19" fillId="0" borderId="0" xfId="0" applyFont="1" applyBorder="1"/>
    <xf numFmtId="0" fontId="19" fillId="0" borderId="0" xfId="0" applyFont="1"/>
    <xf numFmtId="0" fontId="20" fillId="0" borderId="0" xfId="0" applyFont="1" applyBorder="1"/>
    <xf numFmtId="0" fontId="19" fillId="0" borderId="0" xfId="0" applyFont="1" applyFill="1" applyBorder="1"/>
    <xf numFmtId="0" fontId="18" fillId="0" borderId="0" xfId="0" applyFont="1" applyFill="1" applyBorder="1" applyAlignment="1">
      <alignment vertical="center"/>
    </xf>
    <xf numFmtId="0" fontId="19" fillId="0" borderId="16" xfId="0" applyFont="1" applyFill="1" applyBorder="1" applyAlignment="1">
      <alignment vertical="center"/>
    </xf>
    <xf numFmtId="0" fontId="20" fillId="0" borderId="16" xfId="0" applyFont="1" applyFill="1" applyBorder="1" applyAlignment="1">
      <alignment horizontal="center" vertical="center"/>
    </xf>
    <xf numFmtId="0" fontId="20" fillId="0" borderId="0" xfId="0" applyFont="1" applyFill="1" applyBorder="1" applyAlignment="1">
      <alignment vertical="center"/>
    </xf>
    <xf numFmtId="0" fontId="19" fillId="0" borderId="0" xfId="0" applyFont="1" applyFill="1" applyBorder="1" applyAlignment="1">
      <alignment vertical="center"/>
    </xf>
    <xf numFmtId="169" fontId="19" fillId="0" borderId="0" xfId="1" applyNumberFormat="1" applyFont="1" applyFill="1" applyBorder="1" applyAlignment="1">
      <alignment horizontal="left" vertical="center"/>
    </xf>
    <xf numFmtId="169" fontId="19" fillId="0" borderId="0" xfId="1" applyNumberFormat="1" applyFont="1" applyFill="1" applyBorder="1" applyAlignment="1">
      <alignment horizontal="right" vertical="center"/>
    </xf>
    <xf numFmtId="0" fontId="20" fillId="0" borderId="17" xfId="0" applyFont="1" applyFill="1" applyBorder="1" applyAlignment="1">
      <alignment vertical="center" wrapText="1"/>
    </xf>
    <xf numFmtId="168" fontId="20" fillId="0" borderId="17" xfId="0" applyNumberFormat="1" applyFont="1" applyFill="1" applyBorder="1" applyAlignment="1">
      <alignment vertical="center" wrapText="1"/>
    </xf>
    <xf numFmtId="168" fontId="19" fillId="0" borderId="17" xfId="0" applyNumberFormat="1" applyFont="1" applyFill="1" applyBorder="1" applyAlignment="1">
      <alignment vertical="center"/>
    </xf>
    <xf numFmtId="168" fontId="19" fillId="0" borderId="0" xfId="0" applyNumberFormat="1" applyFont="1" applyFill="1" applyBorder="1" applyAlignment="1">
      <alignment horizontal="left" vertical="center"/>
    </xf>
    <xf numFmtId="168" fontId="19" fillId="0" borderId="0" xfId="0" applyNumberFormat="1" applyFont="1" applyFill="1" applyBorder="1" applyAlignment="1">
      <alignment horizontal="right" vertical="center"/>
    </xf>
    <xf numFmtId="168" fontId="19" fillId="0" borderId="18" xfId="0" applyNumberFormat="1" applyFont="1" applyFill="1" applyBorder="1" applyAlignment="1">
      <alignment horizontal="left" vertical="center"/>
    </xf>
    <xf numFmtId="168" fontId="19" fillId="0" borderId="18" xfId="0" applyNumberFormat="1" applyFont="1" applyFill="1" applyBorder="1" applyAlignment="1">
      <alignment horizontal="right" vertical="center"/>
    </xf>
    <xf numFmtId="0" fontId="20" fillId="0" borderId="0" xfId="0" applyFont="1" applyFill="1" applyBorder="1" applyAlignment="1">
      <alignment vertical="center" wrapText="1"/>
    </xf>
    <xf numFmtId="168" fontId="20" fillId="0" borderId="0" xfId="0" applyNumberFormat="1" applyFont="1" applyFill="1" applyBorder="1" applyAlignment="1">
      <alignment vertical="center" wrapText="1"/>
    </xf>
    <xf numFmtId="168" fontId="19" fillId="0" borderId="0" xfId="0" applyNumberFormat="1" applyFont="1" applyFill="1" applyBorder="1" applyAlignment="1">
      <alignment vertical="center" wrapText="1"/>
    </xf>
    <xf numFmtId="0" fontId="20" fillId="0" borderId="17" xfId="0" applyFont="1" applyFill="1" applyBorder="1" applyAlignment="1">
      <alignment vertical="center"/>
    </xf>
    <xf numFmtId="168" fontId="20" fillId="0" borderId="17" xfId="0" applyNumberFormat="1" applyFont="1" applyFill="1" applyBorder="1" applyAlignment="1">
      <alignment vertical="center"/>
    </xf>
    <xf numFmtId="169" fontId="19" fillId="0" borderId="0" xfId="0" applyNumberFormat="1" applyFont="1" applyFill="1" applyBorder="1" applyAlignment="1">
      <alignment horizontal="left" vertical="center"/>
    </xf>
    <xf numFmtId="169" fontId="19" fillId="0" borderId="0" xfId="0" applyNumberFormat="1" applyFont="1" applyFill="1" applyBorder="1" applyAlignment="1">
      <alignment horizontal="right" vertical="center"/>
    </xf>
    <xf numFmtId="169" fontId="19" fillId="0" borderId="18" xfId="0" applyNumberFormat="1" applyFont="1" applyFill="1" applyBorder="1" applyAlignment="1">
      <alignment horizontal="left" vertical="center"/>
    </xf>
    <xf numFmtId="169" fontId="19" fillId="0" borderId="18" xfId="0" applyNumberFormat="1" applyFont="1" applyFill="1" applyBorder="1" applyAlignment="1">
      <alignment horizontal="right" vertical="center"/>
    </xf>
    <xf numFmtId="0" fontId="20" fillId="0" borderId="16" xfId="0" applyFont="1" applyFill="1" applyBorder="1" applyAlignment="1">
      <alignment horizontal="left" vertical="center"/>
    </xf>
    <xf numFmtId="168" fontId="20" fillId="0" borderId="0" xfId="0" applyNumberFormat="1" applyFont="1" applyFill="1" applyBorder="1" applyAlignment="1">
      <alignment vertical="center"/>
    </xf>
    <xf numFmtId="168" fontId="19" fillId="0" borderId="0" xfId="0" applyNumberFormat="1" applyFont="1" applyFill="1" applyBorder="1" applyAlignment="1">
      <alignment vertical="center"/>
    </xf>
    <xf numFmtId="0" fontId="20" fillId="0" borderId="18" xfId="0" applyFont="1" applyFill="1" applyBorder="1" applyAlignment="1">
      <alignment vertical="center"/>
    </xf>
    <xf numFmtId="168" fontId="20" fillId="0" borderId="18" xfId="0" applyNumberFormat="1" applyFont="1" applyFill="1" applyBorder="1" applyAlignment="1">
      <alignment horizontal="right" vertical="center"/>
    </xf>
    <xf numFmtId="0" fontId="20" fillId="0" borderId="0" xfId="0" applyFont="1" applyFill="1" applyBorder="1"/>
    <xf numFmtId="0" fontId="18" fillId="0" borderId="17" xfId="0" applyFont="1" applyFill="1" applyBorder="1" applyAlignment="1">
      <alignment horizontal="left" vertical="center"/>
    </xf>
    <xf numFmtId="4" fontId="19" fillId="0" borderId="16" xfId="1" applyNumberFormat="1" applyFont="1" applyFill="1" applyBorder="1" applyAlignment="1">
      <alignment horizontal="right" vertical="center"/>
    </xf>
    <xf numFmtId="0" fontId="19" fillId="0" borderId="0" xfId="0" applyFont="1" applyAlignment="1">
      <alignment vertical="center"/>
    </xf>
    <xf numFmtId="0" fontId="26" fillId="0" borderId="0" xfId="0" applyFont="1"/>
    <xf numFmtId="0" fontId="26" fillId="0" borderId="0" xfId="0" applyFont="1" applyAlignment="1">
      <alignment wrapText="1"/>
    </xf>
    <xf numFmtId="0" fontId="27" fillId="0" borderId="0" xfId="0" applyFont="1"/>
    <xf numFmtId="0" fontId="28" fillId="0" borderId="0" xfId="0" applyFont="1" applyBorder="1"/>
    <xf numFmtId="0" fontId="26" fillId="0" borderId="0" xfId="0" applyFont="1" applyAlignment="1">
      <alignment horizontal="right"/>
    </xf>
    <xf numFmtId="0" fontId="26" fillId="0" borderId="0" xfId="0" applyFont="1" applyBorder="1" applyAlignment="1">
      <alignment wrapText="1"/>
    </xf>
    <xf numFmtId="0" fontId="26" fillId="0" borderId="0" xfId="0" applyFont="1" applyAlignment="1">
      <alignment horizontal="right" wrapText="1"/>
    </xf>
    <xf numFmtId="0" fontId="26" fillId="0" borderId="0" xfId="0" applyFont="1" applyBorder="1"/>
    <xf numFmtId="0" fontId="26" fillId="0" borderId="0" xfId="0" applyFont="1" applyFill="1" applyBorder="1"/>
    <xf numFmtId="0" fontId="28" fillId="0" borderId="0" xfId="0" applyFont="1"/>
    <xf numFmtId="2" fontId="26" fillId="0" borderId="0" xfId="0" applyNumberFormat="1" applyFont="1" applyAlignment="1">
      <alignment horizontal="right"/>
    </xf>
    <xf numFmtId="0" fontId="20" fillId="0" borderId="16" xfId="0" applyFont="1" applyFill="1" applyBorder="1" applyAlignment="1">
      <alignment vertical="center"/>
    </xf>
    <xf numFmtId="0" fontId="20" fillId="2" borderId="16" xfId="0" applyFont="1" applyFill="1" applyBorder="1" applyAlignment="1">
      <alignment horizontal="center" vertical="center"/>
    </xf>
    <xf numFmtId="166" fontId="19" fillId="0" borderId="0" xfId="0" applyNumberFormat="1" applyFont="1" applyFill="1" applyBorder="1" applyAlignment="1">
      <alignment horizontal="center" vertical="center"/>
    </xf>
    <xf numFmtId="0" fontId="19" fillId="0" borderId="17" xfId="0" applyFont="1" applyFill="1" applyBorder="1" applyAlignment="1">
      <alignment vertical="center"/>
    </xf>
    <xf numFmtId="0" fontId="19" fillId="0" borderId="18" xfId="0" applyFont="1" applyFill="1" applyBorder="1" applyAlignment="1">
      <alignment vertical="center"/>
    </xf>
    <xf numFmtId="166" fontId="19" fillId="0" borderId="18" xfId="0" applyNumberFormat="1" applyFont="1" applyFill="1" applyBorder="1" applyAlignment="1">
      <alignment horizontal="center" vertical="center"/>
    </xf>
    <xf numFmtId="0" fontId="16" fillId="0" borderId="0" xfId="0" applyFont="1" applyAlignment="1">
      <alignment vertical="center"/>
    </xf>
    <xf numFmtId="0" fontId="19" fillId="0" borderId="0" xfId="0" applyFont="1" applyFill="1" applyAlignment="1">
      <alignment vertical="center"/>
    </xf>
    <xf numFmtId="0" fontId="19" fillId="0" borderId="0" xfId="0" applyFont="1" applyFill="1" applyAlignment="1">
      <alignment horizontal="center" vertical="center"/>
    </xf>
    <xf numFmtId="0" fontId="18" fillId="0" borderId="0" xfId="0" applyFont="1" applyFill="1" applyAlignment="1">
      <alignment vertical="center"/>
    </xf>
    <xf numFmtId="0" fontId="19" fillId="0" borderId="0" xfId="0" applyFont="1" applyFill="1" applyBorder="1" applyAlignment="1">
      <alignment horizontal="center" vertical="center"/>
    </xf>
    <xf numFmtId="0" fontId="20" fillId="0" borderId="16" xfId="0" applyFont="1" applyFill="1" applyBorder="1" applyAlignment="1">
      <alignment horizontal="center" vertical="center" wrapText="1"/>
    </xf>
    <xf numFmtId="0" fontId="16" fillId="0" borderId="0" xfId="0" applyFont="1" applyFill="1" applyAlignment="1">
      <alignment horizontal="center" vertical="center"/>
    </xf>
    <xf numFmtId="165" fontId="19" fillId="0" borderId="0" xfId="0" applyNumberFormat="1" applyFont="1" applyFill="1" applyBorder="1" applyAlignment="1">
      <alignment horizontal="center" vertical="center"/>
    </xf>
    <xf numFmtId="167" fontId="19" fillId="0" borderId="0" xfId="2" applyNumberFormat="1" applyFont="1" applyFill="1" applyBorder="1" applyAlignment="1">
      <alignment horizontal="center" vertical="center"/>
    </xf>
    <xf numFmtId="1" fontId="19" fillId="0" borderId="0" xfId="0" applyNumberFormat="1" applyFont="1" applyFill="1" applyBorder="1" applyAlignment="1">
      <alignment horizontal="center" vertical="center"/>
    </xf>
    <xf numFmtId="2" fontId="19" fillId="0" borderId="0" xfId="0" applyNumberFormat="1" applyFont="1" applyFill="1" applyBorder="1" applyAlignment="1">
      <alignment horizontal="center" vertical="center"/>
    </xf>
    <xf numFmtId="164" fontId="16" fillId="0" borderId="0" xfId="1" applyFont="1" applyFill="1" applyAlignment="1">
      <alignment vertical="center"/>
    </xf>
    <xf numFmtId="2" fontId="19" fillId="0" borderId="17" xfId="0" applyNumberFormat="1" applyFont="1" applyFill="1" applyBorder="1" applyAlignment="1">
      <alignment horizontal="center" vertical="center"/>
    </xf>
    <xf numFmtId="2" fontId="19" fillId="0" borderId="17" xfId="0" applyNumberFormat="1" applyFont="1" applyFill="1" applyBorder="1" applyAlignment="1">
      <alignment vertical="center"/>
    </xf>
    <xf numFmtId="167" fontId="19" fillId="0" borderId="17" xfId="2" applyNumberFormat="1" applyFont="1" applyFill="1" applyBorder="1" applyAlignment="1">
      <alignment horizontal="center" vertical="center"/>
    </xf>
    <xf numFmtId="1" fontId="19" fillId="0" borderId="18" xfId="0" applyNumberFormat="1" applyFont="1" applyFill="1" applyBorder="1" applyAlignment="1">
      <alignment horizontal="center" vertical="center"/>
    </xf>
    <xf numFmtId="2" fontId="19" fillId="0" borderId="18" xfId="0" applyNumberFormat="1" applyFont="1" applyFill="1" applyBorder="1" applyAlignment="1">
      <alignment horizontal="center" vertical="center"/>
    </xf>
    <xf numFmtId="167" fontId="19" fillId="0" borderId="18" xfId="2" applyNumberFormat="1" applyFont="1" applyFill="1" applyBorder="1" applyAlignment="1">
      <alignment horizontal="center" vertical="center"/>
    </xf>
    <xf numFmtId="2" fontId="19" fillId="0" borderId="0" xfId="0" applyNumberFormat="1" applyFont="1" applyFill="1" applyBorder="1" applyAlignment="1">
      <alignment vertical="center"/>
    </xf>
    <xf numFmtId="0" fontId="16" fillId="0" borderId="0" xfId="0" applyFont="1" applyFill="1" applyAlignment="1">
      <alignment vertical="center"/>
    </xf>
    <xf numFmtId="1" fontId="19" fillId="0" borderId="17" xfId="0" applyNumberFormat="1" applyFont="1" applyFill="1" applyBorder="1" applyAlignment="1">
      <alignment horizontal="center" vertical="center"/>
    </xf>
    <xf numFmtId="1" fontId="20" fillId="0" borderId="16" xfId="0" applyNumberFormat="1" applyFont="1" applyFill="1" applyBorder="1" applyAlignment="1">
      <alignment horizontal="center" vertical="center"/>
    </xf>
    <xf numFmtId="0" fontId="20" fillId="0" borderId="0" xfId="0" applyFont="1" applyFill="1" applyBorder="1" applyAlignment="1">
      <alignment horizontal="center" vertical="center"/>
    </xf>
    <xf numFmtId="0" fontId="20" fillId="0" borderId="17" xfId="0" applyFont="1" applyFill="1" applyBorder="1" applyAlignment="1">
      <alignment horizontal="center" vertical="center"/>
    </xf>
    <xf numFmtId="0" fontId="19" fillId="0" borderId="17" xfId="0" applyFont="1" applyFill="1" applyBorder="1" applyAlignment="1">
      <alignment horizontal="center" vertical="center"/>
    </xf>
    <xf numFmtId="0" fontId="16" fillId="0" borderId="0" xfId="0" applyFont="1" applyFill="1" applyAlignment="1">
      <alignment horizontal="right" vertical="center"/>
    </xf>
    <xf numFmtId="166" fontId="19" fillId="0" borderId="0" xfId="0" applyNumberFormat="1" applyFont="1" applyBorder="1"/>
    <xf numFmtId="166" fontId="19" fillId="0" borderId="0" xfId="0" applyNumberFormat="1" applyFont="1"/>
    <xf numFmtId="0" fontId="20" fillId="0" borderId="17" xfId="0" applyNumberFormat="1" applyFont="1" applyFill="1" applyBorder="1" applyAlignment="1">
      <alignment horizontal="left"/>
    </xf>
    <xf numFmtId="0" fontId="20" fillId="0" borderId="17" xfId="0" applyNumberFormat="1" applyFont="1" applyFill="1" applyBorder="1" applyAlignment="1">
      <alignment horizontal="center"/>
    </xf>
    <xf numFmtId="0" fontId="19" fillId="0" borderId="0" xfId="0" applyNumberFormat="1" applyFont="1" applyAlignment="1">
      <alignment horizontal="center"/>
    </xf>
    <xf numFmtId="0" fontId="20" fillId="0" borderId="17" xfId="0" applyFont="1" applyFill="1" applyBorder="1"/>
    <xf numFmtId="166" fontId="20" fillId="0" borderId="17" xfId="0" applyNumberFormat="1" applyFont="1" applyFill="1" applyBorder="1"/>
    <xf numFmtId="166" fontId="19" fillId="0" borderId="0" xfId="0" applyNumberFormat="1" applyFont="1" applyFill="1" applyBorder="1"/>
    <xf numFmtId="0" fontId="19" fillId="0" borderId="18" xfId="0" applyFont="1" applyFill="1" applyBorder="1"/>
    <xf numFmtId="166" fontId="19" fillId="0" borderId="18" xfId="0" applyNumberFormat="1" applyFont="1" applyFill="1" applyBorder="1"/>
    <xf numFmtId="166" fontId="19" fillId="0" borderId="17" xfId="0" applyNumberFormat="1" applyFont="1" applyFill="1" applyBorder="1"/>
    <xf numFmtId="0" fontId="20" fillId="0" borderId="18" xfId="0" applyFont="1" applyFill="1" applyBorder="1"/>
    <xf numFmtId="2" fontId="19" fillId="0" borderId="0" xfId="0" applyNumberFormat="1" applyFont="1" applyFill="1" applyBorder="1"/>
    <xf numFmtId="0" fontId="19" fillId="0" borderId="0" xfId="0" applyFont="1" applyFill="1" applyBorder="1" applyAlignment="1">
      <alignment horizontal="right" vertical="center"/>
    </xf>
    <xf numFmtId="0" fontId="18" fillId="0" borderId="0" xfId="0" applyFont="1" applyFill="1" applyBorder="1" applyAlignment="1">
      <alignment horizontal="left" vertical="center"/>
    </xf>
    <xf numFmtId="0" fontId="20" fillId="0" borderId="0" xfId="0" applyFont="1" applyFill="1" applyBorder="1" applyAlignment="1">
      <alignment horizontal="left" vertical="center"/>
    </xf>
    <xf numFmtId="0" fontId="20" fillId="0" borderId="16" xfId="0" applyFont="1" applyFill="1" applyBorder="1" applyAlignment="1">
      <alignment horizontal="left" vertical="center" wrapText="1"/>
    </xf>
    <xf numFmtId="1" fontId="20" fillId="0" borderId="0" xfId="0" applyNumberFormat="1" applyFont="1" applyFill="1" applyBorder="1" applyAlignment="1">
      <alignment horizontal="right" vertical="center"/>
    </xf>
    <xf numFmtId="0" fontId="19" fillId="0" borderId="0" xfId="0" applyFont="1" applyFill="1" applyBorder="1" applyAlignment="1">
      <alignment horizontal="left" vertical="center"/>
    </xf>
    <xf numFmtId="166" fontId="19" fillId="0" borderId="0" xfId="0" applyNumberFormat="1" applyFont="1" applyFill="1" applyBorder="1" applyAlignment="1">
      <alignment horizontal="right" vertical="center"/>
    </xf>
    <xf numFmtId="0" fontId="20" fillId="0" borderId="17" xfId="0" applyFont="1" applyFill="1" applyBorder="1" applyAlignment="1">
      <alignment horizontal="left" vertical="center"/>
    </xf>
    <xf numFmtId="166" fontId="19" fillId="0" borderId="17" xfId="0" applyNumberFormat="1" applyFont="1" applyFill="1" applyBorder="1" applyAlignment="1">
      <alignment horizontal="right" vertical="center"/>
    </xf>
    <xf numFmtId="0" fontId="19" fillId="0" borderId="18" xfId="0" applyFont="1" applyFill="1" applyBorder="1" applyAlignment="1">
      <alignment horizontal="left" vertical="center"/>
    </xf>
    <xf numFmtId="166" fontId="19" fillId="0" borderId="18" xfId="0" applyNumberFormat="1" applyFont="1" applyFill="1" applyBorder="1" applyAlignment="1">
      <alignment horizontal="right" vertical="center"/>
    </xf>
    <xf numFmtId="2" fontId="20" fillId="0" borderId="0" xfId="0" applyNumberFormat="1" applyFont="1" applyFill="1" applyBorder="1" applyAlignment="1">
      <alignment horizontal="left" vertical="center"/>
    </xf>
    <xf numFmtId="2" fontId="20" fillId="0" borderId="18" xfId="0" applyNumberFormat="1" applyFont="1" applyFill="1" applyBorder="1" applyAlignment="1">
      <alignment horizontal="left" vertical="center"/>
    </xf>
    <xf numFmtId="2" fontId="19" fillId="0" borderId="0" xfId="0" applyNumberFormat="1" applyFont="1" applyFill="1" applyBorder="1" applyAlignment="1">
      <alignment horizontal="left" vertical="center"/>
    </xf>
    <xf numFmtId="2" fontId="19" fillId="0" borderId="16" xfId="0" applyNumberFormat="1" applyFont="1" applyFill="1" applyBorder="1" applyAlignment="1">
      <alignment horizontal="right" vertical="center"/>
    </xf>
    <xf numFmtId="166" fontId="20" fillId="0" borderId="17" xfId="0" applyNumberFormat="1" applyFont="1" applyFill="1" applyBorder="1" applyAlignment="1">
      <alignment horizontal="center" vertical="center"/>
    </xf>
    <xf numFmtId="166" fontId="20" fillId="0" borderId="0" xfId="0" applyNumberFormat="1" applyFont="1" applyFill="1" applyBorder="1" applyAlignment="1">
      <alignment horizontal="center" vertical="center"/>
    </xf>
    <xf numFmtId="166" fontId="20" fillId="0" borderId="18" xfId="0" applyNumberFormat="1" applyFont="1" applyFill="1" applyBorder="1" applyAlignment="1">
      <alignment horizontal="center" vertical="center"/>
    </xf>
    <xf numFmtId="166" fontId="6" fillId="0" borderId="16" xfId="0" applyNumberFormat="1" applyFont="1" applyFill="1" applyBorder="1" applyAlignment="1">
      <alignment horizontal="center" vertical="center"/>
    </xf>
    <xf numFmtId="0" fontId="20" fillId="0" borderId="17" xfId="0" applyFont="1" applyFill="1" applyBorder="1" applyAlignment="1">
      <alignment horizontal="left"/>
    </xf>
    <xf numFmtId="0" fontId="5" fillId="0" borderId="0" xfId="3" applyFont="1"/>
    <xf numFmtId="0" fontId="5" fillId="0" borderId="0" xfId="3" applyFont="1" applyFill="1"/>
    <xf numFmtId="0" fontId="16" fillId="0" borderId="0" xfId="3" applyFont="1" applyFill="1"/>
    <xf numFmtId="0" fontId="29" fillId="0" borderId="0" xfId="3" applyFont="1" applyFill="1" applyAlignment="1">
      <alignment vertical="center"/>
    </xf>
    <xf numFmtId="0" fontId="17" fillId="0" borderId="16" xfId="3" applyFont="1" applyFill="1" applyBorder="1" applyAlignment="1">
      <alignment vertical="center" wrapText="1"/>
    </xf>
    <xf numFmtId="0" fontId="17" fillId="0" borderId="0" xfId="3" applyFont="1" applyFill="1" applyAlignment="1">
      <alignment horizontal="center"/>
    </xf>
    <xf numFmtId="0" fontId="5" fillId="0" borderId="0" xfId="3" applyFont="1" applyFill="1" applyBorder="1" applyAlignment="1">
      <alignment vertical="center" wrapText="1"/>
    </xf>
    <xf numFmtId="166" fontId="5" fillId="0" borderId="0" xfId="3" applyNumberFormat="1" applyFont="1" applyFill="1" applyBorder="1" applyAlignment="1">
      <alignment vertical="center" wrapText="1"/>
    </xf>
    <xf numFmtId="167" fontId="5" fillId="0" borderId="0" xfId="4" applyNumberFormat="1" applyFont="1" applyFill="1"/>
    <xf numFmtId="0" fontId="17" fillId="0" borderId="18" xfId="3" applyFont="1" applyFill="1" applyBorder="1" applyAlignment="1">
      <alignment horizontal="left"/>
    </xf>
    <xf numFmtId="0" fontId="20" fillId="0" borderId="18" xfId="3" applyFont="1" applyFill="1" applyBorder="1" applyAlignment="1">
      <alignment horizontal="left"/>
    </xf>
    <xf numFmtId="0" fontId="17" fillId="0" borderId="18" xfId="3" applyFont="1" applyFill="1" applyBorder="1"/>
    <xf numFmtId="166" fontId="17" fillId="0" borderId="18" xfId="3" applyNumberFormat="1" applyFont="1" applyFill="1" applyBorder="1"/>
    <xf numFmtId="170" fontId="32" fillId="0" borderId="0" xfId="3" applyNumberFormat="1" applyFont="1" applyFill="1" applyBorder="1"/>
    <xf numFmtId="0" fontId="19" fillId="0" borderId="0" xfId="3" applyFont="1" applyFill="1" applyAlignment="1">
      <alignment horizontal="left"/>
    </xf>
    <xf numFmtId="166" fontId="5" fillId="0" borderId="0" xfId="3" applyNumberFormat="1" applyFont="1" applyFill="1"/>
    <xf numFmtId="2" fontId="5" fillId="0" borderId="0" xfId="3" applyNumberFormat="1" applyFont="1" applyFill="1"/>
    <xf numFmtId="0" fontId="29" fillId="0" borderId="0" xfId="3" applyFont="1" applyFill="1" applyAlignment="1">
      <alignment horizontal="left" vertical="center"/>
    </xf>
    <xf numFmtId="43" fontId="16" fillId="0" borderId="0" xfId="5" applyFont="1" applyFill="1"/>
    <xf numFmtId="43" fontId="16" fillId="0" borderId="0" xfId="3" applyNumberFormat="1" applyFont="1" applyFill="1"/>
    <xf numFmtId="165" fontId="5" fillId="0" borderId="0" xfId="3" applyNumberFormat="1" applyFont="1" applyFill="1"/>
    <xf numFmtId="167" fontId="5" fillId="0" borderId="0" xfId="2" applyNumberFormat="1" applyFont="1" applyFill="1"/>
    <xf numFmtId="0" fontId="17" fillId="0" borderId="0" xfId="3" applyFont="1" applyFill="1" applyAlignment="1">
      <alignment horizontal="center" wrapText="1"/>
    </xf>
    <xf numFmtId="0" fontId="17" fillId="0" borderId="0" xfId="3" applyFont="1" applyFill="1" applyBorder="1" applyAlignment="1">
      <alignment vertical="center" wrapText="1"/>
    </xf>
    <xf numFmtId="166" fontId="17" fillId="0" borderId="0" xfId="3" applyNumberFormat="1" applyFont="1" applyFill="1" applyBorder="1"/>
    <xf numFmtId="0" fontId="17" fillId="0" borderId="16" xfId="3" applyFont="1" applyFill="1" applyBorder="1" applyAlignment="1">
      <alignment horizontal="center" vertical="center" wrapText="1"/>
    </xf>
    <xf numFmtId="0" fontId="33" fillId="0" borderId="0" xfId="3" applyFont="1"/>
    <xf numFmtId="0" fontId="5" fillId="0" borderId="0" xfId="3" applyFont="1" applyBorder="1"/>
    <xf numFmtId="0" fontId="29" fillId="0" borderId="0" xfId="3" applyFont="1" applyAlignment="1">
      <alignment vertical="center"/>
    </xf>
    <xf numFmtId="0" fontId="17" fillId="0" borderId="19" xfId="3" applyFont="1" applyBorder="1" applyAlignment="1">
      <alignment vertical="center" wrapText="1"/>
    </xf>
    <xf numFmtId="0" fontId="5" fillId="0" borderId="1" xfId="3" applyFont="1" applyBorder="1" applyAlignment="1">
      <alignment vertical="center" wrapText="1"/>
    </xf>
    <xf numFmtId="0" fontId="5" fillId="0" borderId="19" xfId="3" applyFont="1" applyBorder="1" applyAlignment="1">
      <alignment vertical="center" wrapText="1"/>
    </xf>
    <xf numFmtId="0" fontId="5" fillId="0" borderId="21" xfId="3" applyFont="1" applyBorder="1" applyAlignment="1">
      <alignment vertical="center" wrapText="1"/>
    </xf>
    <xf numFmtId="0" fontId="5" fillId="0" borderId="22" xfId="3" applyFont="1" applyBorder="1" applyAlignment="1">
      <alignment vertical="center" wrapText="1"/>
    </xf>
    <xf numFmtId="0" fontId="5" fillId="0" borderId="4" xfId="3" applyFont="1" applyBorder="1" applyAlignment="1">
      <alignment vertical="center" wrapText="1"/>
    </xf>
    <xf numFmtId="0" fontId="5" fillId="0" borderId="5" xfId="3" applyFont="1" applyBorder="1"/>
    <xf numFmtId="0" fontId="5" fillId="0" borderId="23" xfId="3" applyFont="1" applyBorder="1" applyAlignment="1">
      <alignment vertical="center" wrapText="1"/>
    </xf>
    <xf numFmtId="0" fontId="5" fillId="0" borderId="6" xfId="3" applyFont="1" applyBorder="1" applyAlignment="1">
      <alignment vertical="center" wrapText="1"/>
    </xf>
    <xf numFmtId="0" fontId="5" fillId="0" borderId="5" xfId="3" applyFont="1" applyBorder="1" applyAlignment="1">
      <alignment vertical="center" wrapText="1"/>
    </xf>
    <xf numFmtId="0" fontId="5" fillId="0" borderId="0" xfId="3" applyFont="1" applyBorder="1" applyAlignment="1">
      <alignment vertical="center" wrapText="1"/>
    </xf>
    <xf numFmtId="0" fontId="29" fillId="0" borderId="0" xfId="3" applyFont="1" applyFill="1"/>
    <xf numFmtId="0" fontId="5" fillId="0" borderId="0" xfId="3" applyFont="1" applyFill="1" applyBorder="1"/>
    <xf numFmtId="0" fontId="5" fillId="0" borderId="16" xfId="3" applyFont="1" applyFill="1" applyBorder="1" applyAlignment="1">
      <alignment vertical="center" wrapText="1"/>
    </xf>
    <xf numFmtId="0" fontId="17" fillId="0" borderId="16" xfId="3" applyFont="1" applyFill="1" applyBorder="1" applyAlignment="1">
      <alignment horizontal="right" vertical="center" wrapText="1"/>
    </xf>
    <xf numFmtId="4" fontId="36" fillId="0" borderId="0" xfId="3" applyNumberFormat="1" applyFont="1" applyFill="1" applyBorder="1" applyAlignment="1">
      <alignment horizontal="right" vertical="center"/>
    </xf>
    <xf numFmtId="0" fontId="17" fillId="0" borderId="18" xfId="3" applyFont="1" applyFill="1" applyBorder="1" applyAlignment="1">
      <alignment vertical="center" wrapText="1"/>
    </xf>
    <xf numFmtId="4" fontId="36" fillId="0" borderId="18" xfId="3" applyNumberFormat="1" applyFont="1" applyFill="1" applyBorder="1" applyAlignment="1">
      <alignment horizontal="right" vertical="center"/>
    </xf>
    <xf numFmtId="0" fontId="5" fillId="0" borderId="18" xfId="3" applyFont="1" applyFill="1" applyBorder="1" applyAlignment="1">
      <alignment vertical="center" wrapText="1"/>
    </xf>
    <xf numFmtId="0" fontId="17" fillId="0" borderId="18" xfId="3" applyFont="1" applyFill="1" applyBorder="1" applyAlignment="1">
      <alignment horizontal="right" vertical="center" wrapText="1"/>
    </xf>
    <xf numFmtId="171" fontId="32" fillId="0" borderId="0" xfId="3" applyNumberFormat="1" applyFont="1" applyFill="1" applyBorder="1"/>
    <xf numFmtId="0" fontId="17" fillId="0" borderId="19" xfId="3" applyFont="1" applyFill="1" applyBorder="1" applyAlignment="1">
      <alignment horizontal="center" vertical="center" wrapText="1"/>
    </xf>
    <xf numFmtId="0" fontId="17" fillId="0" borderId="11" xfId="3" applyFont="1" applyFill="1" applyBorder="1" applyAlignment="1">
      <alignment horizontal="center" vertical="center" wrapText="1"/>
    </xf>
    <xf numFmtId="0" fontId="5" fillId="0" borderId="23" xfId="3" applyFont="1" applyFill="1" applyBorder="1" applyAlignment="1">
      <alignment vertical="center" wrapText="1"/>
    </xf>
    <xf numFmtId="0" fontId="5" fillId="0" borderId="6" xfId="3" applyFont="1" applyFill="1" applyBorder="1" applyAlignment="1">
      <alignment vertical="center" wrapText="1"/>
    </xf>
    <xf numFmtId="165" fontId="5" fillId="0" borderId="19" xfId="3" applyNumberFormat="1" applyFont="1" applyFill="1" applyBorder="1" applyAlignment="1">
      <alignment horizontal="center" vertical="center" wrapText="1"/>
    </xf>
    <xf numFmtId="165" fontId="5" fillId="0" borderId="23" xfId="3" applyNumberFormat="1" applyFont="1" applyFill="1" applyBorder="1" applyAlignment="1">
      <alignment horizontal="center" vertical="center" wrapText="1"/>
    </xf>
    <xf numFmtId="0" fontId="19" fillId="0" borderId="0" xfId="7" applyFont="1" applyFill="1"/>
    <xf numFmtId="0" fontId="19" fillId="0" borderId="0" xfId="7" applyFont="1" applyFill="1" applyAlignment="1">
      <alignment horizontal="left"/>
    </xf>
    <xf numFmtId="0" fontId="19" fillId="0" borderId="24" xfId="7" applyFont="1" applyFill="1" applyBorder="1"/>
    <xf numFmtId="0" fontId="19" fillId="0" borderId="24" xfId="7" applyFont="1" applyFill="1" applyBorder="1" applyAlignment="1">
      <alignment horizontal="center"/>
    </xf>
    <xf numFmtId="0" fontId="19" fillId="0" borderId="0" xfId="7" applyFont="1" applyFill="1" applyBorder="1" applyAlignment="1">
      <alignment horizontal="left"/>
    </xf>
    <xf numFmtId="0" fontId="19" fillId="0" borderId="0" xfId="7" applyFont="1" applyFill="1" applyBorder="1"/>
    <xf numFmtId="0" fontId="36" fillId="0" borderId="0" xfId="7" applyFont="1" applyFill="1" applyBorder="1" applyAlignment="1">
      <alignment horizontal="left"/>
    </xf>
    <xf numFmtId="0" fontId="36" fillId="0" borderId="0" xfId="7" applyFont="1" applyFill="1" applyBorder="1"/>
    <xf numFmtId="0" fontId="36" fillId="0" borderId="0" xfId="7" applyFont="1" applyFill="1" applyBorder="1" applyAlignment="1">
      <alignment horizontal="center"/>
    </xf>
    <xf numFmtId="2" fontId="19" fillId="0" borderId="0" xfId="7" applyNumberFormat="1" applyFont="1" applyFill="1"/>
    <xf numFmtId="0" fontId="19" fillId="0" borderId="0" xfId="7" applyFont="1" applyFill="1" applyBorder="1" applyAlignment="1"/>
    <xf numFmtId="0" fontId="19" fillId="0" borderId="0" xfId="7" applyFont="1" applyFill="1" applyBorder="1" applyAlignment="1">
      <alignment horizontal="center"/>
    </xf>
    <xf numFmtId="4" fontId="36" fillId="0" borderId="0" xfId="7" applyNumberFormat="1" applyFont="1" applyFill="1" applyAlignment="1">
      <alignment horizontal="right"/>
    </xf>
    <xf numFmtId="4" fontId="38" fillId="0" borderId="0" xfId="7" applyNumberFormat="1" applyFont="1" applyFill="1" applyBorder="1" applyAlignment="1">
      <alignment horizontal="right"/>
    </xf>
    <xf numFmtId="10" fontId="19" fillId="0" borderId="0" xfId="8" applyNumberFormat="1" applyFont="1" applyFill="1" applyAlignment="1">
      <alignment horizontal="right"/>
    </xf>
    <xf numFmtId="10" fontId="20" fillId="0" borderId="0" xfId="8" applyNumberFormat="1" applyFont="1" applyFill="1" applyAlignment="1">
      <alignment horizontal="right"/>
    </xf>
    <xf numFmtId="0" fontId="19" fillId="0" borderId="25" xfId="7" applyFont="1" applyFill="1" applyBorder="1"/>
    <xf numFmtId="0" fontId="19" fillId="0" borderId="25" xfId="7" applyFont="1" applyFill="1" applyBorder="1" applyAlignment="1">
      <alignment horizontal="right"/>
    </xf>
    <xf numFmtId="43" fontId="16" fillId="0" borderId="0" xfId="8" applyFont="1" applyFill="1"/>
    <xf numFmtId="0" fontId="20" fillId="0" borderId="16" xfId="0" applyFont="1" applyFill="1" applyBorder="1" applyAlignment="1" applyProtection="1">
      <alignment horizontal="left" vertical="center"/>
      <protection locked="0"/>
    </xf>
    <xf numFmtId="0" fontId="20" fillId="0" borderId="16" xfId="0" applyFont="1" applyFill="1" applyBorder="1" applyAlignment="1" applyProtection="1">
      <alignment horizontal="center" vertical="center"/>
      <protection locked="0"/>
    </xf>
    <xf numFmtId="2" fontId="19" fillId="0" borderId="0" xfId="0" applyNumberFormat="1" applyFont="1" applyFill="1" applyBorder="1" applyAlignment="1" applyProtection="1">
      <alignment horizontal="left" vertical="center"/>
      <protection locked="0"/>
    </xf>
    <xf numFmtId="3" fontId="19" fillId="0" borderId="0" xfId="0" applyNumberFormat="1" applyFont="1" applyFill="1" applyBorder="1" applyAlignment="1" applyProtection="1">
      <alignment horizontal="left" vertical="center"/>
      <protection locked="0"/>
    </xf>
    <xf numFmtId="3" fontId="19" fillId="0" borderId="0" xfId="0" applyNumberFormat="1" applyFont="1" applyFill="1" applyBorder="1" applyAlignment="1" applyProtection="1">
      <alignment horizontal="right" vertical="center"/>
      <protection locked="0"/>
    </xf>
    <xf numFmtId="3" fontId="19" fillId="0" borderId="0" xfId="1" applyNumberFormat="1" applyFont="1" applyFill="1" applyBorder="1" applyAlignment="1" applyProtection="1">
      <alignment horizontal="left" vertical="center"/>
      <protection locked="0"/>
    </xf>
    <xf numFmtId="3" fontId="19" fillId="0" borderId="18" xfId="1" applyNumberFormat="1" applyFont="1" applyFill="1" applyBorder="1" applyAlignment="1" applyProtection="1">
      <alignment horizontal="left" vertical="center"/>
      <protection locked="0"/>
    </xf>
    <xf numFmtId="3" fontId="19" fillId="0" borderId="18" xfId="0" applyNumberFormat="1" applyFont="1" applyFill="1" applyBorder="1" applyAlignment="1" applyProtection="1">
      <alignment horizontal="right" vertical="center"/>
      <protection locked="0"/>
    </xf>
    <xf numFmtId="0" fontId="18" fillId="0" borderId="0" xfId="0" applyFont="1"/>
    <xf numFmtId="165" fontId="19" fillId="0" borderId="0" xfId="0" applyNumberFormat="1" applyFont="1" applyFill="1" applyBorder="1" applyAlignment="1" applyProtection="1">
      <alignment horizontal="right" vertical="center"/>
      <protection locked="0"/>
    </xf>
    <xf numFmtId="0" fontId="20" fillId="0" borderId="0" xfId="0" applyFont="1"/>
    <xf numFmtId="0" fontId="20" fillId="0" borderId="0" xfId="0" applyFont="1" applyAlignment="1">
      <alignment horizontal="center"/>
    </xf>
    <xf numFmtId="2" fontId="19" fillId="0" borderId="0" xfId="0" applyNumberFormat="1" applyFont="1"/>
    <xf numFmtId="165" fontId="19" fillId="0" borderId="0" xfId="0" applyNumberFormat="1" applyFont="1"/>
    <xf numFmtId="10" fontId="19" fillId="0" borderId="0" xfId="2" applyNumberFormat="1" applyFont="1"/>
    <xf numFmtId="0" fontId="19" fillId="0" borderId="0" xfId="0" applyFont="1" applyAlignment="1">
      <alignment horizontal="left" indent="1"/>
    </xf>
    <xf numFmtId="2" fontId="20" fillId="0" borderId="0" xfId="0" applyNumberFormat="1" applyFont="1" applyAlignment="1"/>
    <xf numFmtId="2" fontId="19" fillId="0" borderId="0" xfId="0" applyNumberFormat="1" applyFont="1" applyAlignment="1"/>
    <xf numFmtId="10" fontId="19" fillId="0" borderId="0" xfId="2" applyNumberFormat="1" applyFont="1" applyAlignment="1"/>
    <xf numFmtId="10" fontId="20" fillId="0" borderId="0" xfId="2" applyNumberFormat="1" applyFont="1"/>
    <xf numFmtId="0" fontId="4" fillId="0" borderId="0" xfId="3" applyFont="1" applyFill="1"/>
    <xf numFmtId="0" fontId="19" fillId="0" borderId="0" xfId="0" applyFont="1" applyAlignment="1">
      <alignment horizontal="center"/>
    </xf>
    <xf numFmtId="3" fontId="19" fillId="0" borderId="0" xfId="0" applyNumberFormat="1" applyFont="1" applyAlignment="1">
      <alignment horizontal="right"/>
    </xf>
    <xf numFmtId="2" fontId="19" fillId="0" borderId="0" xfId="0" applyNumberFormat="1" applyFont="1" applyAlignment="1">
      <alignment horizontal="right"/>
    </xf>
    <xf numFmtId="3" fontId="19" fillId="0" borderId="0" xfId="0" applyNumberFormat="1" applyFont="1" applyBorder="1" applyAlignment="1">
      <alignment horizontal="right"/>
    </xf>
    <xf numFmtId="0" fontId="19" fillId="0" borderId="17" xfId="0" applyFont="1" applyBorder="1" applyAlignment="1">
      <alignment horizontal="right"/>
    </xf>
    <xf numFmtId="3" fontId="19" fillId="0" borderId="18" xfId="0" applyNumberFormat="1" applyFont="1" applyBorder="1" applyAlignment="1">
      <alignment horizontal="right"/>
    </xf>
    <xf numFmtId="0" fontId="20" fillId="0" borderId="16" xfId="0" applyFont="1" applyBorder="1" applyAlignment="1">
      <alignment horizontal="center"/>
    </xf>
    <xf numFmtId="0" fontId="19" fillId="0" borderId="0" xfId="0" applyFont="1" applyAlignment="1">
      <alignment horizontal="right"/>
    </xf>
    <xf numFmtId="0" fontId="20" fillId="0" borderId="16" xfId="0" applyFont="1" applyFill="1" applyBorder="1" applyAlignment="1">
      <alignment horizontal="left"/>
    </xf>
    <xf numFmtId="0" fontId="20" fillId="0" borderId="0" xfId="0" applyFont="1" applyFill="1" applyBorder="1" applyAlignment="1">
      <alignment horizontal="left"/>
    </xf>
    <xf numFmtId="0" fontId="39" fillId="0" borderId="0" xfId="0" applyFont="1" applyFill="1" applyBorder="1" applyAlignment="1">
      <alignment horizontal="left"/>
    </xf>
    <xf numFmtId="0" fontId="39" fillId="0" borderId="0" xfId="0" applyFont="1" applyFill="1" applyBorder="1" applyAlignment="1">
      <alignment horizontal="left" wrapText="1"/>
    </xf>
    <xf numFmtId="0" fontId="39" fillId="0" borderId="18" xfId="0" applyFont="1" applyFill="1" applyBorder="1" applyAlignment="1">
      <alignment horizontal="left" wrapText="1"/>
    </xf>
    <xf numFmtId="0" fontId="19" fillId="0" borderId="0" xfId="0" applyFont="1" applyFill="1" applyBorder="1" applyAlignment="1">
      <alignment horizontal="left"/>
    </xf>
    <xf numFmtId="0" fontId="19" fillId="0" borderId="0" xfId="0" applyFont="1" applyAlignment="1">
      <alignment horizontal="left"/>
    </xf>
    <xf numFmtId="41" fontId="19" fillId="0" borderId="0" xfId="0" applyNumberFormat="1" applyFont="1" applyAlignment="1">
      <alignment horizontal="right"/>
    </xf>
    <xf numFmtId="0" fontId="3" fillId="0" borderId="0" xfId="3" applyFont="1" applyFill="1"/>
    <xf numFmtId="0" fontId="3" fillId="0" borderId="0" xfId="3" applyFont="1" applyFill="1" applyBorder="1" applyAlignment="1">
      <alignment vertical="center" wrapText="1"/>
    </xf>
    <xf numFmtId="4" fontId="36" fillId="0" borderId="0" xfId="3" applyNumberFormat="1" applyFont="1" applyFill="1" applyBorder="1" applyAlignment="1">
      <alignment horizontal="center" vertical="center"/>
    </xf>
    <xf numFmtId="0" fontId="3" fillId="0" borderId="0" xfId="3" applyFont="1" applyFill="1" applyAlignment="1">
      <alignment vertical="center"/>
    </xf>
    <xf numFmtId="3" fontId="19" fillId="0" borderId="0" xfId="1" applyNumberFormat="1" applyFont="1"/>
    <xf numFmtId="3" fontId="20" fillId="0" borderId="0" xfId="1" applyNumberFormat="1" applyFont="1"/>
    <xf numFmtId="0" fontId="20" fillId="0" borderId="0" xfId="0" applyFont="1" applyAlignment="1">
      <alignment horizontal="left"/>
    </xf>
    <xf numFmtId="0" fontId="20" fillId="3" borderId="0" xfId="0" applyFont="1" applyFill="1" applyAlignment="1">
      <alignment horizontal="center"/>
    </xf>
    <xf numFmtId="167" fontId="17" fillId="0" borderId="0" xfId="4" applyNumberFormat="1" applyFont="1" applyFill="1"/>
    <xf numFmtId="167" fontId="36" fillId="0" borderId="0" xfId="3" applyNumberFormat="1" applyFont="1" applyFill="1" applyBorder="1" applyAlignment="1">
      <alignment horizontal="right" vertical="center"/>
    </xf>
    <xf numFmtId="0" fontId="5" fillId="0" borderId="17" xfId="3" applyFont="1" applyFill="1" applyBorder="1"/>
    <xf numFmtId="10" fontId="36" fillId="0" borderId="0" xfId="3" applyNumberFormat="1" applyFont="1" applyFill="1" applyBorder="1" applyAlignment="1">
      <alignment horizontal="right" vertical="center"/>
    </xf>
    <xf numFmtId="172" fontId="36" fillId="0" borderId="18" xfId="3" applyNumberFormat="1" applyFont="1" applyFill="1" applyBorder="1" applyAlignment="1">
      <alignment horizontal="right" vertical="center"/>
    </xf>
    <xf numFmtId="170" fontId="32" fillId="0" borderId="17" xfId="3" applyNumberFormat="1" applyFont="1" applyFill="1" applyBorder="1"/>
    <xf numFmtId="171" fontId="32" fillId="0" borderId="17" xfId="3" applyNumberFormat="1" applyFont="1" applyFill="1" applyBorder="1"/>
    <xf numFmtId="166" fontId="36" fillId="0" borderId="0" xfId="3" applyNumberFormat="1" applyFont="1" applyFill="1" applyBorder="1" applyAlignment="1">
      <alignment horizontal="right" vertical="center"/>
    </xf>
    <xf numFmtId="2" fontId="36" fillId="0" borderId="0" xfId="3" applyNumberFormat="1" applyFont="1" applyFill="1" applyBorder="1" applyAlignment="1">
      <alignment horizontal="right" vertical="center"/>
    </xf>
    <xf numFmtId="2" fontId="36" fillId="0" borderId="18" xfId="3" applyNumberFormat="1" applyFont="1" applyFill="1" applyBorder="1" applyAlignment="1">
      <alignment horizontal="right" vertical="center"/>
    </xf>
    <xf numFmtId="167" fontId="36" fillId="0" borderId="18" xfId="3" applyNumberFormat="1" applyFont="1" applyFill="1" applyBorder="1" applyAlignment="1">
      <alignment horizontal="right" vertical="center"/>
    </xf>
    <xf numFmtId="0" fontId="2" fillId="0" borderId="0" xfId="3" applyFont="1"/>
    <xf numFmtId="0" fontId="17" fillId="0" borderId="11" xfId="3" applyFont="1" applyBorder="1" applyAlignment="1">
      <alignment vertical="center" wrapText="1"/>
    </xf>
    <xf numFmtId="0" fontId="2" fillId="0" borderId="0" xfId="3" applyFont="1" applyAlignment="1"/>
    <xf numFmtId="0" fontId="2" fillId="0" borderId="0" xfId="3" applyFont="1" applyFill="1"/>
    <xf numFmtId="0" fontId="44" fillId="0" borderId="19" xfId="0" applyFont="1" applyBorder="1" applyAlignment="1">
      <alignment vertical="center" wrapText="1"/>
    </xf>
    <xf numFmtId="0" fontId="44" fillId="0" borderId="11" xfId="0" applyFont="1" applyBorder="1" applyAlignment="1">
      <alignment vertical="center" wrapText="1"/>
    </xf>
    <xf numFmtId="0" fontId="44" fillId="0" borderId="11" xfId="0" applyFont="1" applyBorder="1" applyAlignment="1">
      <alignment horizontal="justify" vertical="center" wrapText="1"/>
    </xf>
    <xf numFmtId="0" fontId="44" fillId="0" borderId="23" xfId="0" applyFont="1" applyBorder="1" applyAlignment="1">
      <alignment vertical="center" wrapText="1"/>
    </xf>
    <xf numFmtId="0" fontId="44" fillId="0" borderId="6" xfId="0" applyFont="1" applyBorder="1" applyAlignment="1">
      <alignment vertical="center" wrapText="1"/>
    </xf>
    <xf numFmtId="0" fontId="44" fillId="0" borderId="6" xfId="0" applyFont="1" applyBorder="1" applyAlignment="1">
      <alignment horizontal="justify" vertical="center" wrapText="1"/>
    </xf>
    <xf numFmtId="0" fontId="47" fillId="0" borderId="23" xfId="0" applyFont="1" applyBorder="1" applyAlignment="1">
      <alignment vertical="center" wrapText="1"/>
    </xf>
    <xf numFmtId="0" fontId="47" fillId="0" borderId="6" xfId="0" applyFont="1" applyBorder="1" applyAlignment="1">
      <alignment vertical="center" wrapText="1"/>
    </xf>
    <xf numFmtId="0" fontId="2" fillId="0" borderId="6" xfId="3" applyFont="1" applyFill="1" applyBorder="1" applyAlignment="1">
      <alignment vertical="center" wrapText="1"/>
    </xf>
    <xf numFmtId="2" fontId="36" fillId="0" borderId="17" xfId="3" applyNumberFormat="1" applyFont="1" applyFill="1" applyBorder="1" applyAlignment="1">
      <alignment horizontal="right" vertical="center"/>
    </xf>
    <xf numFmtId="0" fontId="17" fillId="0" borderId="18" xfId="3" applyFont="1" applyFill="1" applyBorder="1" applyAlignment="1">
      <alignment vertical="center"/>
    </xf>
    <xf numFmtId="0" fontId="17" fillId="0" borderId="16" xfId="3" applyFont="1" applyFill="1" applyBorder="1" applyAlignment="1">
      <alignment vertical="center"/>
    </xf>
    <xf numFmtId="0" fontId="5" fillId="0" borderId="16" xfId="3" applyFont="1" applyFill="1" applyBorder="1"/>
    <xf numFmtId="0" fontId="26" fillId="0" borderId="0" xfId="0" applyFont="1" applyAlignment="1">
      <alignment horizontal="center"/>
    </xf>
    <xf numFmtId="0" fontId="26" fillId="0" borderId="0" xfId="0" applyFont="1" applyAlignment="1">
      <alignment horizontal="center" wrapText="1"/>
    </xf>
    <xf numFmtId="166" fontId="36" fillId="0" borderId="18" xfId="3" applyNumberFormat="1" applyFont="1" applyFill="1" applyBorder="1" applyAlignment="1">
      <alignment horizontal="right" vertical="center"/>
    </xf>
    <xf numFmtId="167" fontId="19" fillId="0" borderId="0" xfId="2" applyNumberFormat="1" applyFont="1"/>
    <xf numFmtId="2" fontId="17" fillId="0" borderId="16" xfId="0" applyNumberFormat="1" applyFont="1" applyFill="1" applyBorder="1" applyAlignment="1">
      <alignment horizontal="left" vertical="center"/>
    </xf>
    <xf numFmtId="0" fontId="17" fillId="0" borderId="10" xfId="3" applyFont="1" applyBorder="1" applyAlignment="1">
      <alignment horizontal="center" vertical="center" wrapText="1"/>
    </xf>
    <xf numFmtId="0" fontId="17" fillId="0" borderId="20" xfId="3" applyFont="1" applyBorder="1" applyAlignment="1">
      <alignment horizontal="center" vertical="center" wrapText="1"/>
    </xf>
    <xf numFmtId="0" fontId="17" fillId="0" borderId="11" xfId="3" applyFont="1" applyBorder="1" applyAlignment="1">
      <alignment horizontal="center" vertical="center" wrapText="1"/>
    </xf>
    <xf numFmtId="0" fontId="5" fillId="0" borderId="10" xfId="3" applyFont="1" applyBorder="1" applyAlignment="1">
      <alignment horizontal="center" vertical="center" wrapText="1"/>
    </xf>
    <xf numFmtId="0" fontId="5" fillId="0" borderId="11" xfId="3" applyFont="1" applyBorder="1" applyAlignment="1">
      <alignment horizontal="center" vertical="center" wrapText="1"/>
    </xf>
    <xf numFmtId="0" fontId="17" fillId="0" borderId="16" xfId="3" applyFont="1" applyFill="1" applyBorder="1" applyAlignment="1">
      <alignment horizontal="center" vertical="center"/>
    </xf>
    <xf numFmtId="0" fontId="19" fillId="0" borderId="24" xfId="7" applyFont="1" applyFill="1" applyBorder="1"/>
    <xf numFmtId="0" fontId="19" fillId="0" borderId="25" xfId="7" applyFont="1" applyFill="1" applyBorder="1"/>
    <xf numFmtId="0" fontId="20" fillId="0" borderId="26" xfId="7" applyFont="1" applyFill="1" applyBorder="1" applyAlignment="1">
      <alignment horizontal="center"/>
    </xf>
    <xf numFmtId="0" fontId="20" fillId="0" borderId="0" xfId="7" applyFont="1" applyFill="1" applyBorder="1" applyAlignment="1">
      <alignment horizontal="center"/>
    </xf>
    <xf numFmtId="0" fontId="20" fillId="0" borderId="17" xfId="0" applyFont="1" applyFill="1" applyBorder="1" applyAlignment="1">
      <alignment horizontal="center" vertical="center" wrapText="1"/>
    </xf>
    <xf numFmtId="0" fontId="20" fillId="0" borderId="17" xfId="0" applyFont="1" applyFill="1" applyBorder="1" applyAlignment="1">
      <alignment horizontal="left" vertical="center"/>
    </xf>
    <xf numFmtId="0" fontId="20" fillId="0" borderId="18" xfId="0" applyFont="1" applyFill="1" applyBorder="1" applyAlignment="1">
      <alignment horizontal="left" vertical="center"/>
    </xf>
    <xf numFmtId="0" fontId="17" fillId="0" borderId="18" xfId="3" applyFont="1" applyFill="1" applyBorder="1" applyAlignment="1">
      <alignment horizontal="center" vertical="center"/>
    </xf>
  </cellXfs>
  <cellStyles count="9">
    <cellStyle name="Comma" xfId="1" builtinId="3"/>
    <cellStyle name="Comma 2 2" xfId="8" xr:uid="{5ADCAD62-27C6-4F44-8F08-01A9D4CC24F9}"/>
    <cellStyle name="Comma 3" xfId="5" xr:uid="{103026D0-A68C-4542-BE11-CF88DE109767}"/>
    <cellStyle name="Normal" xfId="0" builtinId="0"/>
    <cellStyle name="Normal 2" xfId="6" xr:uid="{6ACEB1A7-6804-4E3D-AE15-391F8605F778}"/>
    <cellStyle name="Normal 2 3" xfId="7" xr:uid="{B5BD997C-0828-4748-8492-58FC7C517611}"/>
    <cellStyle name="Normal 6" xfId="3" xr:uid="{41CE62C4-0F90-408B-AC9C-C1417670C5E4}"/>
    <cellStyle name="Percent" xfId="2" builtinId="5"/>
    <cellStyle name="Percent 5" xfId="4" xr:uid="{A34C8AD9-97B0-4A3B-B64B-84E01EEB48AA}"/>
  </cellStyles>
  <dxfs count="0"/>
  <tableStyles count="0" defaultTableStyle="TableStyleMedium9" defaultPivotStyle="PivotStyleLight16"/>
  <colors>
    <mruColors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7986602040970369E-2"/>
          <c:y val="4.2045054364080556E-2"/>
          <c:w val="0.94387077938265662"/>
          <c:h val="0.77567015436876197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'Table 5.2'!$C$26</c:f>
              <c:strCache>
                <c:ptCount val="1"/>
                <c:pt idx="0">
                  <c:v>Enteric Fermentation</c:v>
                </c:pt>
              </c:strCache>
            </c:strRef>
          </c:tx>
          <c:invertIfNegative val="0"/>
          <c:cat>
            <c:numRef>
              <c:f>'Table 5.2'!$F$25:$AJ$25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'Table 5.2'!$F$26:$AJ$26</c:f>
              <c:numCache>
                <c:formatCode>0.0</c:formatCode>
                <c:ptCount val="31"/>
                <c:pt idx="0">
                  <c:v>10466.066693626079</c:v>
                </c:pt>
                <c:pt idx="1">
                  <c:v>10660.54767851249</c:v>
                </c:pt>
                <c:pt idx="2">
                  <c:v>10852.00217283778</c:v>
                </c:pt>
                <c:pt idx="3">
                  <c:v>10942.326463158119</c:v>
                </c:pt>
                <c:pt idx="4">
                  <c:v>10976.466639185966</c:v>
                </c:pt>
                <c:pt idx="5">
                  <c:v>11085.93373541304</c:v>
                </c:pt>
                <c:pt idx="6">
                  <c:v>11470.212074696638</c:v>
                </c:pt>
                <c:pt idx="7">
                  <c:v>11811.870224809058</c:v>
                </c:pt>
                <c:pt idx="8">
                  <c:v>12040.36882009474</c:v>
                </c:pt>
                <c:pt idx="9">
                  <c:v>11742.651515125888</c:v>
                </c:pt>
                <c:pt idx="10">
                  <c:v>11295.770135360593</c:v>
                </c:pt>
                <c:pt idx="11">
                  <c:v>11308.710130901733</c:v>
                </c:pt>
                <c:pt idx="12">
                  <c:v>11264.603627702763</c:v>
                </c:pt>
                <c:pt idx="13">
                  <c:v>11302.743895659585</c:v>
                </c:pt>
                <c:pt idx="14">
                  <c:v>11241.255673611191</c:v>
                </c:pt>
                <c:pt idx="15">
                  <c:v>11217.330901472804</c:v>
                </c:pt>
                <c:pt idx="16">
                  <c:v>11304.710444586906</c:v>
                </c:pt>
                <c:pt idx="17">
                  <c:v>10951.34641536729</c:v>
                </c:pt>
                <c:pt idx="18">
                  <c:v>10964.90014598888</c:v>
                </c:pt>
                <c:pt idx="19">
                  <c:v>10789.133150387201</c:v>
                </c:pt>
                <c:pt idx="20">
                  <c:v>10554.669290296859</c:v>
                </c:pt>
                <c:pt idx="21">
                  <c:v>10419.329881054278</c:v>
                </c:pt>
                <c:pt idx="22">
                  <c:v>11043.027430425513</c:v>
                </c:pt>
                <c:pt idx="23">
                  <c:v>11144.523065171637</c:v>
                </c:pt>
                <c:pt idx="24">
                  <c:v>11063.691314453079</c:v>
                </c:pt>
                <c:pt idx="25">
                  <c:v>11463.656688111048</c:v>
                </c:pt>
                <c:pt idx="26" formatCode="0.00">
                  <c:v>11789.939081336175</c:v>
                </c:pt>
                <c:pt idx="27" formatCode="0.00">
                  <c:v>12182.619630922909</c:v>
                </c:pt>
                <c:pt idx="28" formatCode="0.00">
                  <c:v>12467.057001502155</c:v>
                </c:pt>
                <c:pt idx="29" formatCode="0.00">
                  <c:v>12147.9322375674</c:v>
                </c:pt>
                <c:pt idx="30" formatCode="0.00">
                  <c:v>12288.991012046878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656-4E46-9E1A-EA1436544FA1}"/>
            </c:ext>
          </c:extLst>
        </c:ser>
        <c:ser>
          <c:idx val="1"/>
          <c:order val="1"/>
          <c:tx>
            <c:strRef>
              <c:f>'Table 5.2'!$C$27</c:f>
              <c:strCache>
                <c:ptCount val="1"/>
                <c:pt idx="0">
                  <c:v>Manure Management </c:v>
                </c:pt>
              </c:strCache>
            </c:strRef>
          </c:tx>
          <c:invertIfNegative val="0"/>
          <c:cat>
            <c:numRef>
              <c:f>'Table 5.2'!$F$25:$AJ$25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'Table 5.2'!$F$27:$AJ$27</c:f>
              <c:numCache>
                <c:formatCode>0.0</c:formatCode>
                <c:ptCount val="31"/>
                <c:pt idx="0">
                  <c:v>1776.9849395881861</c:v>
                </c:pt>
                <c:pt idx="1">
                  <c:v>1821.3098482588666</c:v>
                </c:pt>
                <c:pt idx="2">
                  <c:v>1860.3951563954486</c:v>
                </c:pt>
                <c:pt idx="3">
                  <c:v>1882.2892272940737</c:v>
                </c:pt>
                <c:pt idx="4">
                  <c:v>1884.1265823823196</c:v>
                </c:pt>
                <c:pt idx="5">
                  <c:v>1897.0459522354361</c:v>
                </c:pt>
                <c:pt idx="6">
                  <c:v>1981.1513786265098</c:v>
                </c:pt>
                <c:pt idx="7">
                  <c:v>2041.7932964116765</c:v>
                </c:pt>
                <c:pt idx="8">
                  <c:v>2090.0046405692069</c:v>
                </c:pt>
                <c:pt idx="9">
                  <c:v>2031.1360568998134</c:v>
                </c:pt>
                <c:pt idx="10">
                  <c:v>1954.7732833390664</c:v>
                </c:pt>
                <c:pt idx="11">
                  <c:v>1978.2883766138411</c:v>
                </c:pt>
                <c:pt idx="12">
                  <c:v>1979.3973810156901</c:v>
                </c:pt>
                <c:pt idx="13">
                  <c:v>1968.8117708992922</c:v>
                </c:pt>
                <c:pt idx="14">
                  <c:v>1944.5346554266166</c:v>
                </c:pt>
                <c:pt idx="15">
                  <c:v>1986.6503624951208</c:v>
                </c:pt>
                <c:pt idx="16">
                  <c:v>2006.7494250291306</c:v>
                </c:pt>
                <c:pt idx="17">
                  <c:v>1927.2638509100166</c:v>
                </c:pt>
                <c:pt idx="18">
                  <c:v>1932.2348757648422</c:v>
                </c:pt>
                <c:pt idx="19">
                  <c:v>1911.6224376361347</c:v>
                </c:pt>
                <c:pt idx="20">
                  <c:v>1873.2620514350788</c:v>
                </c:pt>
                <c:pt idx="21">
                  <c:v>1870.4371741129619</c:v>
                </c:pt>
                <c:pt idx="22">
                  <c:v>2022.6982272723619</c:v>
                </c:pt>
                <c:pt idx="23">
                  <c:v>2029.4844815395031</c:v>
                </c:pt>
                <c:pt idx="24">
                  <c:v>1984.1180983009317</c:v>
                </c:pt>
                <c:pt idx="25">
                  <c:v>2067.6500862721946</c:v>
                </c:pt>
                <c:pt idx="26" formatCode="0.00">
                  <c:v>2127.980588556024</c:v>
                </c:pt>
                <c:pt idx="27" formatCode="0.00">
                  <c:v>2190.612033875012</c:v>
                </c:pt>
                <c:pt idx="28" formatCode="0.00">
                  <c:v>2261.3590341696299</c:v>
                </c:pt>
                <c:pt idx="29" formatCode="0.00">
                  <c:v>2168.5325749437784</c:v>
                </c:pt>
                <c:pt idx="30" formatCode="0.00">
                  <c:v>2199.9998186638641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656-4E46-9E1A-EA1436544FA1}"/>
            </c:ext>
          </c:extLst>
        </c:ser>
        <c:ser>
          <c:idx val="2"/>
          <c:order val="2"/>
          <c:tx>
            <c:strRef>
              <c:f>'Table 5.2'!$C$28</c:f>
              <c:strCache>
                <c:ptCount val="1"/>
                <c:pt idx="0">
                  <c:v>Agricultural Soils</c:v>
                </c:pt>
              </c:strCache>
            </c:strRef>
          </c:tx>
          <c:invertIfNegative val="0"/>
          <c:cat>
            <c:numRef>
              <c:f>'Table 5.2'!$F$25:$AJ$25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'Table 5.2'!$F$28:$AJ$28</c:f>
              <c:numCache>
                <c:formatCode>0.0</c:formatCode>
                <c:ptCount val="31"/>
                <c:pt idx="0">
                  <c:v>5816.6775676774532</c:v>
                </c:pt>
                <c:pt idx="1">
                  <c:v>5789.9395271354169</c:v>
                </c:pt>
                <c:pt idx="2">
                  <c:v>5706.290310283086</c:v>
                </c:pt>
                <c:pt idx="3">
                  <c:v>5823.8590668296883</c:v>
                </c:pt>
                <c:pt idx="4">
                  <c:v>6049.3961558783176</c:v>
                </c:pt>
                <c:pt idx="5">
                  <c:v>6304.538930017804</c:v>
                </c:pt>
                <c:pt idx="6">
                  <c:v>6331.8092703072234</c:v>
                </c:pt>
                <c:pt idx="7">
                  <c:v>6154.0856007821749</c:v>
                </c:pt>
                <c:pt idx="8">
                  <c:v>6509.7102230571327</c:v>
                </c:pt>
                <c:pt idx="9">
                  <c:v>6510.992126744819</c:v>
                </c:pt>
                <c:pt idx="10">
                  <c:v>6218.452832533113</c:v>
                </c:pt>
                <c:pt idx="11">
                  <c:v>5934.9614729135392</c:v>
                </c:pt>
                <c:pt idx="12">
                  <c:v>5871.2853968200343</c:v>
                </c:pt>
                <c:pt idx="13">
                  <c:v>6045.7049836311617</c:v>
                </c:pt>
                <c:pt idx="14">
                  <c:v>5938.0143728123503</c:v>
                </c:pt>
                <c:pt idx="15">
                  <c:v>5772.1446683202685</c:v>
                </c:pt>
                <c:pt idx="16">
                  <c:v>5549.0630698505656</c:v>
                </c:pt>
                <c:pt idx="17">
                  <c:v>5339.0421206093679</c:v>
                </c:pt>
                <c:pt idx="18">
                  <c:v>5287.6611985832405</c:v>
                </c:pt>
                <c:pt idx="19">
                  <c:v>5137.6837203569612</c:v>
                </c:pt>
                <c:pt idx="20">
                  <c:v>5405.9382196904207</c:v>
                </c:pt>
                <c:pt idx="21">
                  <c:v>5007.5487595554378</c:v>
                </c:pt>
                <c:pt idx="22">
                  <c:v>5195.8302026731944</c:v>
                </c:pt>
                <c:pt idx="23">
                  <c:v>5629.2845788829245</c:v>
                </c:pt>
                <c:pt idx="24">
                  <c:v>5392.245153674372</c:v>
                </c:pt>
                <c:pt idx="25">
                  <c:v>5423.4584578881322</c:v>
                </c:pt>
                <c:pt idx="26">
                  <c:v>5478.351360405064</c:v>
                </c:pt>
                <c:pt idx="27">
                  <c:v>5787.0618722607687</c:v>
                </c:pt>
                <c:pt idx="28">
                  <c:v>6088.5206596251683</c:v>
                </c:pt>
                <c:pt idx="29">
                  <c:v>5735.7638222387068</c:v>
                </c:pt>
                <c:pt idx="30">
                  <c:v>5760.445959294073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656-4E46-9E1A-EA1436544FA1}"/>
            </c:ext>
          </c:extLst>
        </c:ser>
        <c:ser>
          <c:idx val="3"/>
          <c:order val="3"/>
          <c:tx>
            <c:strRef>
              <c:f>'Table 5.2'!$C$29</c:f>
              <c:strCache>
                <c:ptCount val="1"/>
                <c:pt idx="0">
                  <c:v>Liming</c:v>
                </c:pt>
              </c:strCache>
            </c:strRef>
          </c:tx>
          <c:invertIfNegative val="0"/>
          <c:cat>
            <c:numRef>
              <c:f>'Table 5.2'!$F$25:$AJ$25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'Table 5.2'!$F$29:$AJ$29</c:f>
              <c:numCache>
                <c:formatCode>0.0</c:formatCode>
                <c:ptCount val="31"/>
                <c:pt idx="0">
                  <c:v>355.036</c:v>
                </c:pt>
                <c:pt idx="1">
                  <c:v>315.14515999999998</c:v>
                </c:pt>
                <c:pt idx="2">
                  <c:v>255.60083999999998</c:v>
                </c:pt>
                <c:pt idx="3">
                  <c:v>357.2998</c:v>
                </c:pt>
                <c:pt idx="4">
                  <c:v>269.64124000000004</c:v>
                </c:pt>
                <c:pt idx="5">
                  <c:v>494.59520000000003</c:v>
                </c:pt>
                <c:pt idx="6">
                  <c:v>484.03343999999993</c:v>
                </c:pt>
                <c:pt idx="7">
                  <c:v>423.48680000000002</c:v>
                </c:pt>
                <c:pt idx="8">
                  <c:v>305.58044000000001</c:v>
                </c:pt>
                <c:pt idx="9">
                  <c:v>383.22723999999999</c:v>
                </c:pt>
                <c:pt idx="10">
                  <c:v>366.38315999999998</c:v>
                </c:pt>
                <c:pt idx="11">
                  <c:v>385.28247999999996</c:v>
                </c:pt>
                <c:pt idx="12">
                  <c:v>273.89956000000001</c:v>
                </c:pt>
                <c:pt idx="13">
                  <c:v>386.76</c:v>
                </c:pt>
                <c:pt idx="14">
                  <c:v>240.79571999999996</c:v>
                </c:pt>
                <c:pt idx="15">
                  <c:v>266.73371999999995</c:v>
                </c:pt>
                <c:pt idx="16">
                  <c:v>254.85636</c:v>
                </c:pt>
                <c:pt idx="17">
                  <c:v>376.76671999999996</c:v>
                </c:pt>
                <c:pt idx="18">
                  <c:v>262.20744000000002</c:v>
                </c:pt>
                <c:pt idx="19">
                  <c:v>307.32239999999996</c:v>
                </c:pt>
                <c:pt idx="20">
                  <c:v>427.93387999999993</c:v>
                </c:pt>
                <c:pt idx="21">
                  <c:v>360.67856</c:v>
                </c:pt>
                <c:pt idx="22">
                  <c:v>229.39619999999999</c:v>
                </c:pt>
                <c:pt idx="23">
                  <c:v>515.69275999999991</c:v>
                </c:pt>
                <c:pt idx="24">
                  <c:v>391.07495680000005</c:v>
                </c:pt>
                <c:pt idx="25">
                  <c:v>401.14668</c:v>
                </c:pt>
                <c:pt idx="26">
                  <c:v>433.59667999999999</c:v>
                </c:pt>
                <c:pt idx="27">
                  <c:v>332.74647999999996</c:v>
                </c:pt>
                <c:pt idx="28">
                  <c:v>461.05708000000004</c:v>
                </c:pt>
                <c:pt idx="29">
                  <c:v>343.90247759999994</c:v>
                </c:pt>
                <c:pt idx="30">
                  <c:v>399.48303999999996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656-4E46-9E1A-EA1436544FA1}"/>
            </c:ext>
          </c:extLst>
        </c:ser>
        <c:ser>
          <c:idx val="4"/>
          <c:order val="4"/>
          <c:tx>
            <c:strRef>
              <c:f>'Table 5.2'!$C$30</c:f>
              <c:strCache>
                <c:ptCount val="1"/>
                <c:pt idx="0">
                  <c:v>Urea Application</c:v>
                </c:pt>
              </c:strCache>
            </c:strRef>
          </c:tx>
          <c:invertIfNegative val="0"/>
          <c:cat>
            <c:numRef>
              <c:f>'Table 5.2'!$F$25:$AJ$25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'Table 5.2'!$F$30:$AJ$30</c:f>
              <c:numCache>
                <c:formatCode>0.0</c:formatCode>
                <c:ptCount val="31"/>
                <c:pt idx="0">
                  <c:v>96.677023188405784</c:v>
                </c:pt>
                <c:pt idx="1">
                  <c:v>99.628382821946872</c:v>
                </c:pt>
                <c:pt idx="2">
                  <c:v>118.08579710144927</c:v>
                </c:pt>
                <c:pt idx="3">
                  <c:v>99.875217391304361</c:v>
                </c:pt>
                <c:pt idx="4">
                  <c:v>98.719420289855051</c:v>
                </c:pt>
                <c:pt idx="5">
                  <c:v>86.267101449275344</c:v>
                </c:pt>
                <c:pt idx="6">
                  <c:v>87.18695652173912</c:v>
                </c:pt>
                <c:pt idx="7">
                  <c:v>82.633913043478259</c:v>
                </c:pt>
                <c:pt idx="8">
                  <c:v>95.371594202898564</c:v>
                </c:pt>
                <c:pt idx="9">
                  <c:v>103.53391304347825</c:v>
                </c:pt>
                <c:pt idx="10">
                  <c:v>91.8436231884058</c:v>
                </c:pt>
                <c:pt idx="11">
                  <c:v>83.63666666666667</c:v>
                </c:pt>
                <c:pt idx="12">
                  <c:v>80.805362318840594</c:v>
                </c:pt>
                <c:pt idx="13">
                  <c:v>78.482608695652175</c:v>
                </c:pt>
                <c:pt idx="14">
                  <c:v>66.857681159420295</c:v>
                </c:pt>
                <c:pt idx="15">
                  <c:v>60.814599999999999</c:v>
                </c:pt>
                <c:pt idx="16">
                  <c:v>64.755533333333346</c:v>
                </c:pt>
                <c:pt idx="17">
                  <c:v>50.899933333333344</c:v>
                </c:pt>
                <c:pt idx="18">
                  <c:v>66.973133333333351</c:v>
                </c:pt>
                <c:pt idx="19">
                  <c:v>89.020800000000008</c:v>
                </c:pt>
                <c:pt idx="20">
                  <c:v>98.243200000000016</c:v>
                </c:pt>
                <c:pt idx="21">
                  <c:v>70.265799999999999</c:v>
                </c:pt>
                <c:pt idx="22">
                  <c:v>46.351066666666675</c:v>
                </c:pt>
                <c:pt idx="23">
                  <c:v>47.090266666666672</c:v>
                </c:pt>
                <c:pt idx="24">
                  <c:v>54.549733333333336</c:v>
                </c:pt>
                <c:pt idx="25">
                  <c:v>64.265666666666661</c:v>
                </c:pt>
                <c:pt idx="26">
                  <c:v>79.107600000000019</c:v>
                </c:pt>
                <c:pt idx="27">
                  <c:v>83.988666666666674</c:v>
                </c:pt>
                <c:pt idx="28">
                  <c:v>88.762666666666675</c:v>
                </c:pt>
                <c:pt idx="29">
                  <c:v>91.980533333333341</c:v>
                </c:pt>
                <c:pt idx="30">
                  <c:v>109.40233333333333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1656-4E46-9E1A-EA1436544FA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75901696"/>
        <c:axId val="175919872"/>
      </c:barChart>
      <c:catAx>
        <c:axId val="1759016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175919872"/>
        <c:crosses val="autoZero"/>
        <c:auto val="1"/>
        <c:lblAlgn val="ctr"/>
        <c:lblOffset val="100"/>
        <c:noMultiLvlLbl val="0"/>
      </c:catAx>
      <c:valAx>
        <c:axId val="17591987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IE" sz="1200"/>
                  <a:t>kt CO</a:t>
                </a:r>
                <a:r>
                  <a:rPr lang="en-IE" sz="1200" baseline="-25000"/>
                  <a:t>2</a:t>
                </a:r>
                <a:r>
                  <a:rPr lang="en-IE" sz="1200"/>
                  <a:t> eq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175901696"/>
        <c:crosses val="autoZero"/>
        <c:crossBetween val="between"/>
      </c:valAx>
      <c:spPr>
        <a:noFill/>
        <a:ln>
          <a:solidFill>
            <a:schemeClr val="tx1"/>
          </a:solidFill>
        </a:ln>
      </c:spPr>
    </c:plotArea>
    <c:legend>
      <c:legendPos val="b"/>
      <c:layout>
        <c:manualLayout>
          <c:xMode val="edge"/>
          <c:yMode val="edge"/>
          <c:x val="9.1706780469030663E-2"/>
          <c:y val="0.90879841411882722"/>
          <c:w val="0.85919671393139019"/>
          <c:h val="5.9674944422105441E-2"/>
        </c:manualLayout>
      </c:layout>
      <c:overlay val="0"/>
      <c:txPr>
        <a:bodyPr/>
        <a:lstStyle/>
        <a:p>
          <a:pPr>
            <a:defRPr sz="1200"/>
          </a:pPr>
          <a:endParaRPr lang="en-US"/>
        </a:p>
      </c:txPr>
    </c:legend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'Table 5.2'!$D$61:$E$61</c:f>
              <c:strCache>
                <c:ptCount val="2"/>
                <c:pt idx="0">
                  <c:v>CO2</c:v>
                </c:pt>
              </c:strCache>
            </c:strRef>
          </c:tx>
          <c:invertIfNegative val="0"/>
          <c:cat>
            <c:numRef>
              <c:f>'Table 5.2'!$F$60:$AJ$60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'Table 5.2'!$F$61:$AJ$61</c:f>
              <c:numCache>
                <c:formatCode>0.0</c:formatCode>
                <c:ptCount val="31"/>
                <c:pt idx="0">
                  <c:v>451.71302318840577</c:v>
                </c:pt>
                <c:pt idx="1">
                  <c:v>414.77354282194688</c:v>
                </c:pt>
                <c:pt idx="2">
                  <c:v>373.68663710144926</c:v>
                </c:pt>
                <c:pt idx="3">
                  <c:v>457.17501739130438</c:v>
                </c:pt>
                <c:pt idx="4">
                  <c:v>368.3606602898551</c:v>
                </c:pt>
                <c:pt idx="5">
                  <c:v>580.86230144927538</c:v>
                </c:pt>
                <c:pt idx="6">
                  <c:v>571.22039652173908</c:v>
                </c:pt>
                <c:pt idx="7">
                  <c:v>506.1207130434783</c:v>
                </c:pt>
                <c:pt idx="8">
                  <c:v>400.95203420289857</c:v>
                </c:pt>
                <c:pt idx="9">
                  <c:v>486.76115304347826</c:v>
                </c:pt>
                <c:pt idx="10">
                  <c:v>458.22678318840576</c:v>
                </c:pt>
                <c:pt idx="11">
                  <c:v>468.91914666666662</c:v>
                </c:pt>
                <c:pt idx="12">
                  <c:v>354.7049223188406</c:v>
                </c:pt>
                <c:pt idx="13">
                  <c:v>465.24260869565217</c:v>
                </c:pt>
                <c:pt idx="14">
                  <c:v>307.65340115942024</c:v>
                </c:pt>
                <c:pt idx="15">
                  <c:v>327.54831999999993</c:v>
                </c:pt>
                <c:pt idx="16">
                  <c:v>319.61189333333334</c:v>
                </c:pt>
                <c:pt idx="17">
                  <c:v>427.66665333333333</c:v>
                </c:pt>
                <c:pt idx="18">
                  <c:v>329.18057333333337</c:v>
                </c:pt>
                <c:pt idx="19">
                  <c:v>396.34319999999997</c:v>
                </c:pt>
                <c:pt idx="20">
                  <c:v>526.17707999999993</c:v>
                </c:pt>
                <c:pt idx="21">
                  <c:v>430.94436000000002</c:v>
                </c:pt>
                <c:pt idx="22">
                  <c:v>275.74726666666669</c:v>
                </c:pt>
                <c:pt idx="23">
                  <c:v>562.78302666666661</c:v>
                </c:pt>
                <c:pt idx="24">
                  <c:v>445.62469013333339</c:v>
                </c:pt>
                <c:pt idx="25">
                  <c:v>465.41234666666668</c:v>
                </c:pt>
                <c:pt idx="26">
                  <c:v>512.70428000000004</c:v>
                </c:pt>
                <c:pt idx="27">
                  <c:v>416.73514666666665</c:v>
                </c:pt>
                <c:pt idx="28">
                  <c:v>549.81974666666667</c:v>
                </c:pt>
                <c:pt idx="29">
                  <c:v>435.88301093333325</c:v>
                </c:pt>
                <c:pt idx="30">
                  <c:v>508.88537333333329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19D-42CC-A647-304E79C6A62D}"/>
            </c:ext>
          </c:extLst>
        </c:ser>
        <c:ser>
          <c:idx val="2"/>
          <c:order val="1"/>
          <c:tx>
            <c:strRef>
              <c:f>'Table 5.2'!$D$63:$E$63</c:f>
              <c:strCache>
                <c:ptCount val="2"/>
                <c:pt idx="0">
                  <c:v>CH4</c:v>
                </c:pt>
              </c:strCache>
            </c:strRef>
          </c:tx>
          <c:invertIfNegative val="0"/>
          <c:cat>
            <c:numRef>
              <c:f>'Table 5.2'!$F$60:$AJ$60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'Table 5.2'!$F$63:$AJ$63</c:f>
              <c:numCache>
                <c:formatCode>0.0</c:formatCode>
                <c:ptCount val="31"/>
                <c:pt idx="0">
                  <c:v>11754.218612989254</c:v>
                </c:pt>
                <c:pt idx="1">
                  <c:v>11981.107962661434</c:v>
                </c:pt>
                <c:pt idx="2">
                  <c:v>12202.535745307116</c:v>
                </c:pt>
                <c:pt idx="3">
                  <c:v>12308.559164755068</c:v>
                </c:pt>
                <c:pt idx="4">
                  <c:v>12339.854376874642</c:v>
                </c:pt>
                <c:pt idx="5">
                  <c:v>12452.805500552009</c:v>
                </c:pt>
                <c:pt idx="6">
                  <c:v>12897.004620925845</c:v>
                </c:pt>
                <c:pt idx="7">
                  <c:v>13275.916388077263</c:v>
                </c:pt>
                <c:pt idx="8">
                  <c:v>13538.110098160412</c:v>
                </c:pt>
                <c:pt idx="9">
                  <c:v>13200.83861271257</c:v>
                </c:pt>
                <c:pt idx="10">
                  <c:v>12700.793783995283</c:v>
                </c:pt>
                <c:pt idx="11">
                  <c:v>12730.12339709606</c:v>
                </c:pt>
                <c:pt idx="12">
                  <c:v>12681.684275040589</c:v>
                </c:pt>
                <c:pt idx="13">
                  <c:v>12709.786335617773</c:v>
                </c:pt>
                <c:pt idx="14">
                  <c:v>12634.167201483222</c:v>
                </c:pt>
                <c:pt idx="15">
                  <c:v>12630.593661212581</c:v>
                </c:pt>
                <c:pt idx="16">
                  <c:v>12726.081285365164</c:v>
                </c:pt>
                <c:pt idx="17">
                  <c:v>12324.847033136446</c:v>
                </c:pt>
                <c:pt idx="18">
                  <c:v>12336.555394996951</c:v>
                </c:pt>
                <c:pt idx="19">
                  <c:v>12148.98046842455</c:v>
                </c:pt>
                <c:pt idx="20">
                  <c:v>11897.082334627667</c:v>
                </c:pt>
                <c:pt idx="21">
                  <c:v>11765.037971715123</c:v>
                </c:pt>
                <c:pt idx="22">
                  <c:v>12483.940787922706</c:v>
                </c:pt>
                <c:pt idx="23">
                  <c:v>12597.481304299388</c:v>
                </c:pt>
                <c:pt idx="24">
                  <c:v>12504.327806012403</c:v>
                </c:pt>
                <c:pt idx="25">
                  <c:v>12959.675565690688</c:v>
                </c:pt>
                <c:pt idx="26">
                  <c:v>13330.274475190512</c:v>
                </c:pt>
                <c:pt idx="27">
                  <c:v>13765.021716620826</c:v>
                </c:pt>
                <c:pt idx="28">
                  <c:v>14085.724166398208</c:v>
                </c:pt>
                <c:pt idx="29">
                  <c:v>13719.727733461928</c:v>
                </c:pt>
                <c:pt idx="30">
                  <c:v>13886.317669632308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19D-42CC-A647-304E79C6A62D}"/>
            </c:ext>
          </c:extLst>
        </c:ser>
        <c:ser>
          <c:idx val="1"/>
          <c:order val="2"/>
          <c:tx>
            <c:strRef>
              <c:f>'Table 5.2'!$D$62:$E$62</c:f>
              <c:strCache>
                <c:ptCount val="2"/>
                <c:pt idx="0">
                  <c:v>N2O</c:v>
                </c:pt>
              </c:strCache>
            </c:strRef>
          </c:tx>
          <c:invertIfNegative val="0"/>
          <c:cat>
            <c:numRef>
              <c:f>'Table 5.2'!$F$60:$AJ$60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'Table 5.2'!$F$62:$AJ$62</c:f>
              <c:numCache>
                <c:formatCode>0.0</c:formatCode>
                <c:ptCount val="31"/>
                <c:pt idx="0">
                  <c:v>6305.510587902465</c:v>
                </c:pt>
                <c:pt idx="1">
                  <c:v>6290.68909124534</c:v>
                </c:pt>
                <c:pt idx="2">
                  <c:v>6216.1518942091998</c:v>
                </c:pt>
                <c:pt idx="3">
                  <c:v>6339.9155925268133</c:v>
                </c:pt>
                <c:pt idx="4">
                  <c:v>6570.1350005719596</c:v>
                </c:pt>
                <c:pt idx="5">
                  <c:v>6834.713117114271</c:v>
                </c:pt>
                <c:pt idx="6">
                  <c:v>6886.1681027045252</c:v>
                </c:pt>
                <c:pt idx="7">
                  <c:v>6731.8327339256466</c:v>
                </c:pt>
                <c:pt idx="8">
                  <c:v>7101.973585560665</c:v>
                </c:pt>
                <c:pt idx="9">
                  <c:v>7083.941086057951</c:v>
                </c:pt>
                <c:pt idx="10">
                  <c:v>6768.2024672374928</c:v>
                </c:pt>
                <c:pt idx="11">
                  <c:v>6491.8365833330536</c:v>
                </c:pt>
                <c:pt idx="12">
                  <c:v>6433.6021304978995</c:v>
                </c:pt>
                <c:pt idx="13">
                  <c:v>6607.4743145722659</c:v>
                </c:pt>
                <c:pt idx="14">
                  <c:v>6489.6375003669364</c:v>
                </c:pt>
                <c:pt idx="15">
                  <c:v>6345.5322710756109</c:v>
                </c:pt>
                <c:pt idx="16">
                  <c:v>6134.441654101438</c:v>
                </c:pt>
                <c:pt idx="17">
                  <c:v>5892.8053537502283</c:v>
                </c:pt>
                <c:pt idx="18">
                  <c:v>5848.2408253400126</c:v>
                </c:pt>
                <c:pt idx="19">
                  <c:v>5689.4588399557451</c:v>
                </c:pt>
                <c:pt idx="20">
                  <c:v>5936.7872267946914</c:v>
                </c:pt>
                <c:pt idx="21">
                  <c:v>5532.2778430075532</c:v>
                </c:pt>
                <c:pt idx="22">
                  <c:v>5777.6150724483614</c:v>
                </c:pt>
                <c:pt idx="23">
                  <c:v>6205.8108212946772</c:v>
                </c:pt>
                <c:pt idx="24">
                  <c:v>5935.7267604159806</c:v>
                </c:pt>
                <c:pt idx="25">
                  <c:v>5995.0896665806858</c:v>
                </c:pt>
                <c:pt idx="26">
                  <c:v>6065.9965551067544</c:v>
                </c:pt>
                <c:pt idx="27">
                  <c:v>6395.2718204378652</c:v>
                </c:pt>
                <c:pt idx="28">
                  <c:v>6731.2125288987436</c:v>
                </c:pt>
                <c:pt idx="29">
                  <c:v>6332.5009012879582</c:v>
                </c:pt>
                <c:pt idx="30">
                  <c:v>6363.1191203725075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19D-42CC-A647-304E79C6A62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75958656"/>
        <c:axId val="178323840"/>
      </c:barChart>
      <c:catAx>
        <c:axId val="1759586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178323840"/>
        <c:crosses val="autoZero"/>
        <c:auto val="1"/>
        <c:lblAlgn val="ctr"/>
        <c:lblOffset val="100"/>
        <c:noMultiLvlLbl val="0"/>
      </c:catAx>
      <c:valAx>
        <c:axId val="17832384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IE" sz="1200"/>
                  <a:t>kt CO</a:t>
                </a:r>
                <a:r>
                  <a:rPr lang="en-IE" sz="1200" baseline="-25000"/>
                  <a:t>2</a:t>
                </a:r>
                <a:r>
                  <a:rPr lang="en-IE" sz="1200"/>
                  <a:t> eq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175958656"/>
        <c:crosses val="autoZero"/>
        <c:crossBetween val="between"/>
      </c:valAx>
      <c:spPr>
        <a:noFill/>
        <a:ln>
          <a:solidFill>
            <a:schemeClr val="tx1"/>
          </a:solidFill>
        </a:ln>
      </c:spPr>
    </c:plotArea>
    <c:legend>
      <c:legendPos val="b"/>
      <c:layout>
        <c:manualLayout>
          <c:xMode val="edge"/>
          <c:yMode val="edge"/>
          <c:x val="0.16812686092446186"/>
          <c:y val="0.92639414759194383"/>
          <c:w val="0.72756156753318257"/>
          <c:h val="5.5267742422233299E-2"/>
        </c:manualLayout>
      </c:layout>
      <c:overlay val="0"/>
      <c:txPr>
        <a:bodyPr/>
        <a:lstStyle/>
        <a:p>
          <a:pPr>
            <a:defRPr sz="1200"/>
          </a:pPr>
          <a:endParaRPr lang="en-US"/>
        </a:p>
      </c:txPr>
    </c:legend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1"/>
          <c:order val="0"/>
          <c:tx>
            <c:strRef>
              <c:f>'3.3.E N excretion'!$B$4</c:f>
              <c:strCache>
                <c:ptCount val="1"/>
                <c:pt idx="0">
                  <c:v>Dairy Cows</c:v>
                </c:pt>
              </c:strCache>
            </c:strRef>
          </c:tx>
          <c:marker>
            <c:symbol val="none"/>
          </c:marker>
          <c:cat>
            <c:numRef>
              <c:f>'3.3.E N excretion'!$C$3:$AG$3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'3.3.E N excretion'!$C$4:$AG$4</c:f>
              <c:numCache>
                <c:formatCode>0.0</c:formatCode>
                <c:ptCount val="31"/>
                <c:pt idx="0">
                  <c:v>97.726691852683388</c:v>
                </c:pt>
                <c:pt idx="1">
                  <c:v>98.105502020814527</c:v>
                </c:pt>
                <c:pt idx="2">
                  <c:v>98.484312188945665</c:v>
                </c:pt>
                <c:pt idx="3">
                  <c:v>98.863122357076804</c:v>
                </c:pt>
                <c:pt idx="4">
                  <c:v>99.241932525207943</c:v>
                </c:pt>
                <c:pt idx="5">
                  <c:v>99.620742693339082</c:v>
                </c:pt>
                <c:pt idx="6">
                  <c:v>99.999552861470221</c:v>
                </c:pt>
                <c:pt idx="7">
                  <c:v>100.37836302960136</c:v>
                </c:pt>
                <c:pt idx="8">
                  <c:v>100.7571731977325</c:v>
                </c:pt>
                <c:pt idx="9">
                  <c:v>101.13598336586364</c:v>
                </c:pt>
                <c:pt idx="10">
                  <c:v>101.51479353399478</c:v>
                </c:pt>
                <c:pt idx="11">
                  <c:v>101.89360370212592</c:v>
                </c:pt>
                <c:pt idx="12">
                  <c:v>102.27241387025705</c:v>
                </c:pt>
                <c:pt idx="13">
                  <c:v>102.65122403838814</c:v>
                </c:pt>
                <c:pt idx="14">
                  <c:v>102.30290921852702</c:v>
                </c:pt>
                <c:pt idx="15">
                  <c:v>104.2614277484092</c:v>
                </c:pt>
                <c:pt idx="16">
                  <c:v>103.64830122269977</c:v>
                </c:pt>
                <c:pt idx="17">
                  <c:v>103.4012272386876</c:v>
                </c:pt>
                <c:pt idx="18">
                  <c:v>102.30816981195602</c:v>
                </c:pt>
                <c:pt idx="19">
                  <c:v>100.78272181421286</c:v>
                </c:pt>
                <c:pt idx="20">
                  <c:v>103.60739582436173</c:v>
                </c:pt>
                <c:pt idx="21">
                  <c:v>103.3146488212405</c:v>
                </c:pt>
                <c:pt idx="22">
                  <c:v>102.00679788404582</c:v>
                </c:pt>
                <c:pt idx="23">
                  <c:v>102.31112606991347</c:v>
                </c:pt>
                <c:pt idx="24">
                  <c:v>100.7108043244787</c:v>
                </c:pt>
                <c:pt idx="25">
                  <c:v>102.82571887351217</c:v>
                </c:pt>
                <c:pt idx="26">
                  <c:v>102.70996241367334</c:v>
                </c:pt>
                <c:pt idx="27">
                  <c:v>105.21883113298932</c:v>
                </c:pt>
                <c:pt idx="28">
                  <c:v>108.18530825205724</c:v>
                </c:pt>
                <c:pt idx="29">
                  <c:v>108.50630135572425</c:v>
                </c:pt>
                <c:pt idx="30">
                  <c:v>108.95996662836802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87B-4BDF-99F4-2BD05E2594E0}"/>
            </c:ext>
          </c:extLst>
        </c:ser>
        <c:ser>
          <c:idx val="2"/>
          <c:order val="1"/>
          <c:tx>
            <c:strRef>
              <c:f>'3.3.E N excretion'!$B$5</c:f>
              <c:strCache>
                <c:ptCount val="1"/>
                <c:pt idx="0">
                  <c:v>Suckler Cows</c:v>
                </c:pt>
              </c:strCache>
            </c:strRef>
          </c:tx>
          <c:marker>
            <c:symbol val="none"/>
          </c:marker>
          <c:cat>
            <c:numRef>
              <c:f>'3.3.E N excretion'!$C$3:$AG$3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'3.3.E N excretion'!$C$5:$AG$5</c:f>
              <c:numCache>
                <c:formatCode>0.0</c:formatCode>
                <c:ptCount val="31"/>
                <c:pt idx="0">
                  <c:v>79.122725279169387</c:v>
                </c:pt>
                <c:pt idx="1">
                  <c:v>79.06674762693082</c:v>
                </c:pt>
                <c:pt idx="2">
                  <c:v>79.010769974692252</c:v>
                </c:pt>
                <c:pt idx="3">
                  <c:v>78.954792322453685</c:v>
                </c:pt>
                <c:pt idx="4">
                  <c:v>78.898814670215117</c:v>
                </c:pt>
                <c:pt idx="5">
                  <c:v>78.842837017976549</c:v>
                </c:pt>
                <c:pt idx="6">
                  <c:v>78.786859365737982</c:v>
                </c:pt>
                <c:pt idx="7">
                  <c:v>78.730881713499414</c:v>
                </c:pt>
                <c:pt idx="8">
                  <c:v>78.674904061260847</c:v>
                </c:pt>
                <c:pt idx="9">
                  <c:v>78.618926409022279</c:v>
                </c:pt>
                <c:pt idx="10">
                  <c:v>78.562948756783712</c:v>
                </c:pt>
                <c:pt idx="11">
                  <c:v>78.506971104545144</c:v>
                </c:pt>
                <c:pt idx="12">
                  <c:v>78.450993452306577</c:v>
                </c:pt>
                <c:pt idx="13">
                  <c:v>78.395015800067995</c:v>
                </c:pt>
                <c:pt idx="14">
                  <c:v>78.213776278169505</c:v>
                </c:pt>
                <c:pt idx="15">
                  <c:v>78.54650255937851</c:v>
                </c:pt>
                <c:pt idx="16">
                  <c:v>77.06026397344516</c:v>
                </c:pt>
                <c:pt idx="17">
                  <c:v>75.512237387319914</c:v>
                </c:pt>
                <c:pt idx="18">
                  <c:v>76.507806876076643</c:v>
                </c:pt>
                <c:pt idx="19">
                  <c:v>74.100343635326141</c:v>
                </c:pt>
                <c:pt idx="20">
                  <c:v>73.758630523487057</c:v>
                </c:pt>
                <c:pt idx="21">
                  <c:v>74.054699441860862</c:v>
                </c:pt>
                <c:pt idx="22">
                  <c:v>74.812589330878396</c:v>
                </c:pt>
                <c:pt idx="23">
                  <c:v>72.296185430510747</c:v>
                </c:pt>
                <c:pt idx="24">
                  <c:v>71.963354501595532</c:v>
                </c:pt>
                <c:pt idx="25">
                  <c:v>72.951051677201818</c:v>
                </c:pt>
                <c:pt idx="26">
                  <c:v>72.750833269309211</c:v>
                </c:pt>
                <c:pt idx="27">
                  <c:v>73.333979850363704</c:v>
                </c:pt>
                <c:pt idx="28">
                  <c:v>74.3283575117118</c:v>
                </c:pt>
                <c:pt idx="29">
                  <c:v>74.460803297166507</c:v>
                </c:pt>
                <c:pt idx="30">
                  <c:v>74.253605424217227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87B-4BDF-99F4-2BD05E2594E0}"/>
            </c:ext>
          </c:extLst>
        </c:ser>
        <c:ser>
          <c:idx val="3"/>
          <c:order val="2"/>
          <c:tx>
            <c:strRef>
              <c:f>'3.3.E N excretion'!$B$6</c:f>
              <c:strCache>
                <c:ptCount val="1"/>
                <c:pt idx="0">
                  <c:v>Dairy Heifer</c:v>
                </c:pt>
              </c:strCache>
            </c:strRef>
          </c:tx>
          <c:marker>
            <c:symbol val="none"/>
          </c:marker>
          <c:cat>
            <c:numRef>
              <c:f>'3.3.E N excretion'!$C$3:$AG$3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'3.3.E N excretion'!$C$6:$AG$6</c:f>
              <c:numCache>
                <c:formatCode>0.0</c:formatCode>
                <c:ptCount val="31"/>
                <c:pt idx="0">
                  <c:v>65.238789193860399</c:v>
                </c:pt>
                <c:pt idx="1">
                  <c:v>65.845428533820439</c:v>
                </c:pt>
                <c:pt idx="2">
                  <c:v>66.452067873780479</c:v>
                </c:pt>
                <c:pt idx="3">
                  <c:v>67.058707213740519</c:v>
                </c:pt>
                <c:pt idx="4">
                  <c:v>67.665346553700559</c:v>
                </c:pt>
                <c:pt idx="5">
                  <c:v>68.271985893660599</c:v>
                </c:pt>
                <c:pt idx="6">
                  <c:v>68.878625233620639</c:v>
                </c:pt>
                <c:pt idx="7">
                  <c:v>69.485264573580679</c:v>
                </c:pt>
                <c:pt idx="8">
                  <c:v>70.091903913540719</c:v>
                </c:pt>
                <c:pt idx="9">
                  <c:v>70.698543253500759</c:v>
                </c:pt>
                <c:pt idx="10">
                  <c:v>71.305182593460799</c:v>
                </c:pt>
                <c:pt idx="11">
                  <c:v>71.911821933420839</c:v>
                </c:pt>
                <c:pt idx="12">
                  <c:v>72.518461273380879</c:v>
                </c:pt>
                <c:pt idx="13">
                  <c:v>73.125100613340976</c:v>
                </c:pt>
                <c:pt idx="14">
                  <c:v>71.659533067806436</c:v>
                </c:pt>
                <c:pt idx="15">
                  <c:v>73.06982267303151</c:v>
                </c:pt>
                <c:pt idx="16">
                  <c:v>76.066386280736211</c:v>
                </c:pt>
                <c:pt idx="17">
                  <c:v>72.74757588546646</c:v>
                </c:pt>
                <c:pt idx="18">
                  <c:v>73.698397343712529</c:v>
                </c:pt>
                <c:pt idx="19">
                  <c:v>73.448421374127989</c:v>
                </c:pt>
                <c:pt idx="20">
                  <c:v>73.198445404543463</c:v>
                </c:pt>
                <c:pt idx="21">
                  <c:v>71.92539337856212</c:v>
                </c:pt>
                <c:pt idx="22">
                  <c:v>75.500606912343045</c:v>
                </c:pt>
                <c:pt idx="23">
                  <c:v>74.464854668706465</c:v>
                </c:pt>
                <c:pt idx="24">
                  <c:v>71.0467792627569</c:v>
                </c:pt>
                <c:pt idx="25">
                  <c:v>72.811714026236672</c:v>
                </c:pt>
                <c:pt idx="26">
                  <c:v>72.000714023786841</c:v>
                </c:pt>
                <c:pt idx="27">
                  <c:v>72.945258615023405</c:v>
                </c:pt>
                <c:pt idx="28">
                  <c:v>76.856244679745416</c:v>
                </c:pt>
                <c:pt idx="29">
                  <c:v>72.804208525685624</c:v>
                </c:pt>
                <c:pt idx="30">
                  <c:v>72.4410633064888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87B-4BDF-99F4-2BD05E2594E0}"/>
            </c:ext>
          </c:extLst>
        </c:ser>
        <c:ser>
          <c:idx val="4"/>
          <c:order val="3"/>
          <c:tx>
            <c:strRef>
              <c:f>'3.3.E N excretion'!$B$7</c:f>
              <c:strCache>
                <c:ptCount val="1"/>
                <c:pt idx="0">
                  <c:v>Other Heifer</c:v>
                </c:pt>
              </c:strCache>
            </c:strRef>
          </c:tx>
          <c:marker>
            <c:symbol val="none"/>
          </c:marker>
          <c:cat>
            <c:numRef>
              <c:f>'3.3.E N excretion'!$C$3:$AG$3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'3.3.E N excretion'!$C$7:$AG$7</c:f>
              <c:numCache>
                <c:formatCode>0.0</c:formatCode>
                <c:ptCount val="31"/>
                <c:pt idx="0">
                  <c:v>69.485243417871715</c:v>
                </c:pt>
                <c:pt idx="1">
                  <c:v>70.090496549778095</c:v>
                </c:pt>
                <c:pt idx="2">
                  <c:v>70.695749681684475</c:v>
                </c:pt>
                <c:pt idx="3">
                  <c:v>71.301002813590856</c:v>
                </c:pt>
                <c:pt idx="4">
                  <c:v>71.906255945497236</c:v>
                </c:pt>
                <c:pt idx="5">
                  <c:v>72.511509077403616</c:v>
                </c:pt>
                <c:pt idx="6">
                  <c:v>73.116762209309996</c:v>
                </c:pt>
                <c:pt idx="7">
                  <c:v>73.722015341216377</c:v>
                </c:pt>
                <c:pt idx="8">
                  <c:v>74.327268473122757</c:v>
                </c:pt>
                <c:pt idx="9">
                  <c:v>74.932521605029137</c:v>
                </c:pt>
                <c:pt idx="10">
                  <c:v>75.537774736935518</c:v>
                </c:pt>
                <c:pt idx="11">
                  <c:v>76.143027868841898</c:v>
                </c:pt>
                <c:pt idx="12">
                  <c:v>76.748281000748278</c:v>
                </c:pt>
                <c:pt idx="13">
                  <c:v>77.353534132654715</c:v>
                </c:pt>
                <c:pt idx="14">
                  <c:v>75.856721643406729</c:v>
                </c:pt>
                <c:pt idx="15">
                  <c:v>77.236152905480196</c:v>
                </c:pt>
                <c:pt idx="16">
                  <c:v>80.202059637943336</c:v>
                </c:pt>
                <c:pt idx="17">
                  <c:v>76.842122495302888</c:v>
                </c:pt>
                <c:pt idx="18">
                  <c:v>77.762030702406165</c:v>
                </c:pt>
                <c:pt idx="19">
                  <c:v>77.480978752317768</c:v>
                </c:pt>
                <c:pt idx="20">
                  <c:v>77.199926802229413</c:v>
                </c:pt>
                <c:pt idx="21">
                  <c:v>75.886004528280139</c:v>
                </c:pt>
                <c:pt idx="22">
                  <c:v>79.430678038697195</c:v>
                </c:pt>
                <c:pt idx="23">
                  <c:v>78.363750916053036</c:v>
                </c:pt>
                <c:pt idx="24">
                  <c:v>74.876208847762527</c:v>
                </c:pt>
                <c:pt idx="25">
                  <c:v>76.702857679838999</c:v>
                </c:pt>
                <c:pt idx="26">
                  <c:v>75.89604497259073</c:v>
                </c:pt>
                <c:pt idx="27">
                  <c:v>76.916113780591971</c:v>
                </c:pt>
                <c:pt idx="28">
                  <c:v>80.99764994575564</c:v>
                </c:pt>
                <c:pt idx="29">
                  <c:v>76.945265832201841</c:v>
                </c:pt>
                <c:pt idx="30">
                  <c:v>76.58208603646483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487B-4BDF-99F4-2BD05E2594E0}"/>
            </c:ext>
          </c:extLst>
        </c:ser>
        <c:ser>
          <c:idx val="5"/>
          <c:order val="4"/>
          <c:tx>
            <c:strRef>
              <c:f>'3.3.E N excretion'!$B$8</c:f>
              <c:strCache>
                <c:ptCount val="1"/>
                <c:pt idx="0">
                  <c:v>Under 1 yr male</c:v>
                </c:pt>
              </c:strCache>
            </c:strRef>
          </c:tx>
          <c:marker>
            <c:symbol val="none"/>
          </c:marker>
          <c:cat>
            <c:numRef>
              <c:f>'3.3.E N excretion'!$C$3:$AG$3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'3.3.E N excretion'!$C$8:$AG$8</c:f>
              <c:numCache>
                <c:formatCode>0.0</c:formatCode>
                <c:ptCount val="31"/>
                <c:pt idx="0">
                  <c:v>25.888596574012567</c:v>
                </c:pt>
                <c:pt idx="1">
                  <c:v>26.421000012384368</c:v>
                </c:pt>
                <c:pt idx="2">
                  <c:v>26.95340345075617</c:v>
                </c:pt>
                <c:pt idx="3">
                  <c:v>27.485806889127971</c:v>
                </c:pt>
                <c:pt idx="4">
                  <c:v>28.018210327499773</c:v>
                </c:pt>
                <c:pt idx="5">
                  <c:v>28.550613765871574</c:v>
                </c:pt>
                <c:pt idx="6">
                  <c:v>29.083017204243376</c:v>
                </c:pt>
                <c:pt idx="7">
                  <c:v>29.615420642615177</c:v>
                </c:pt>
                <c:pt idx="8">
                  <c:v>30.147824080986979</c:v>
                </c:pt>
                <c:pt idx="9">
                  <c:v>30.68022751935878</c:v>
                </c:pt>
                <c:pt idx="10">
                  <c:v>31.212630957730582</c:v>
                </c:pt>
                <c:pt idx="11">
                  <c:v>31.745034396102383</c:v>
                </c:pt>
                <c:pt idx="12">
                  <c:v>32.277437834474185</c:v>
                </c:pt>
                <c:pt idx="13">
                  <c:v>32.809841272845965</c:v>
                </c:pt>
                <c:pt idx="14">
                  <c:v>32.061732106548149</c:v>
                </c:pt>
                <c:pt idx="15">
                  <c:v>32.951473260009863</c:v>
                </c:pt>
                <c:pt idx="16">
                  <c:v>35.340477083605101</c:v>
                </c:pt>
                <c:pt idx="17">
                  <c:v>32.875095128394882</c:v>
                </c:pt>
                <c:pt idx="18">
                  <c:v>33.646020679117939</c:v>
                </c:pt>
                <c:pt idx="19">
                  <c:v>33.287695662866859</c:v>
                </c:pt>
                <c:pt idx="20">
                  <c:v>31.26518491076293</c:v>
                </c:pt>
                <c:pt idx="21">
                  <c:v>32.355078288579527</c:v>
                </c:pt>
                <c:pt idx="22">
                  <c:v>35.861464904652514</c:v>
                </c:pt>
                <c:pt idx="23">
                  <c:v>35.109001567562082</c:v>
                </c:pt>
                <c:pt idx="24">
                  <c:v>31.990229993903434</c:v>
                </c:pt>
                <c:pt idx="25">
                  <c:v>34.287011683074908</c:v>
                </c:pt>
                <c:pt idx="26">
                  <c:v>34.022025731615919</c:v>
                </c:pt>
                <c:pt idx="27">
                  <c:v>35.191845860236675</c:v>
                </c:pt>
                <c:pt idx="28">
                  <c:v>39.015597386742513</c:v>
                </c:pt>
                <c:pt idx="29">
                  <c:v>35.35551860043698</c:v>
                </c:pt>
                <c:pt idx="30">
                  <c:v>35.034618808609792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487B-4BDF-99F4-2BD05E2594E0}"/>
            </c:ext>
          </c:extLst>
        </c:ser>
        <c:ser>
          <c:idx val="6"/>
          <c:order val="5"/>
          <c:tx>
            <c:strRef>
              <c:f>'3.3.E N excretion'!$B$10</c:f>
              <c:strCache>
                <c:ptCount val="1"/>
                <c:pt idx="0">
                  <c:v>One to 2 yrs male</c:v>
                </c:pt>
              </c:strCache>
            </c:strRef>
          </c:tx>
          <c:marker>
            <c:symbol val="none"/>
          </c:marker>
          <c:cat>
            <c:numRef>
              <c:f>'3.3.E N excretion'!$C$3:$AG$3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'3.3.E N excretion'!$C$10:$AG$10</c:f>
              <c:numCache>
                <c:formatCode>0.0</c:formatCode>
                <c:ptCount val="31"/>
                <c:pt idx="0">
                  <c:v>68.45450634527883</c:v>
                </c:pt>
                <c:pt idx="1">
                  <c:v>68.870758076330134</c:v>
                </c:pt>
                <c:pt idx="2">
                  <c:v>69.287009807381438</c:v>
                </c:pt>
                <c:pt idx="3">
                  <c:v>69.703261538432741</c:v>
                </c:pt>
                <c:pt idx="4">
                  <c:v>70.119513269484045</c:v>
                </c:pt>
                <c:pt idx="5">
                  <c:v>70.535765000535349</c:v>
                </c:pt>
                <c:pt idx="6">
                  <c:v>70.952016731586653</c:v>
                </c:pt>
                <c:pt idx="7">
                  <c:v>71.368268462637957</c:v>
                </c:pt>
                <c:pt idx="8">
                  <c:v>71.784520193689261</c:v>
                </c:pt>
                <c:pt idx="9">
                  <c:v>72.200771924740565</c:v>
                </c:pt>
                <c:pt idx="10">
                  <c:v>72.617023655791868</c:v>
                </c:pt>
                <c:pt idx="11">
                  <c:v>73.033275386843172</c:v>
                </c:pt>
                <c:pt idx="12">
                  <c:v>73.449527117894476</c:v>
                </c:pt>
                <c:pt idx="13">
                  <c:v>73.865778848945737</c:v>
                </c:pt>
                <c:pt idx="14">
                  <c:v>72.757150707579868</c:v>
                </c:pt>
                <c:pt idx="15">
                  <c:v>72.323073848801769</c:v>
                </c:pt>
                <c:pt idx="16">
                  <c:v>73.320409434345365</c:v>
                </c:pt>
                <c:pt idx="17">
                  <c:v>71.284897715551764</c:v>
                </c:pt>
                <c:pt idx="18">
                  <c:v>72.095480113816066</c:v>
                </c:pt>
                <c:pt idx="19">
                  <c:v>71.640896452461931</c:v>
                </c:pt>
                <c:pt idx="20">
                  <c:v>71.941648046661584</c:v>
                </c:pt>
                <c:pt idx="21">
                  <c:v>71.263401030449586</c:v>
                </c:pt>
                <c:pt idx="22">
                  <c:v>74.613612169336278</c:v>
                </c:pt>
                <c:pt idx="23">
                  <c:v>73.900773862431436</c:v>
                </c:pt>
                <c:pt idx="24">
                  <c:v>70.324805077906802</c:v>
                </c:pt>
                <c:pt idx="25">
                  <c:v>72.200397203492017</c:v>
                </c:pt>
                <c:pt idx="26">
                  <c:v>72.691469776556261</c:v>
                </c:pt>
                <c:pt idx="27">
                  <c:v>73.780871420403244</c:v>
                </c:pt>
                <c:pt idx="28">
                  <c:v>77.650056055117517</c:v>
                </c:pt>
                <c:pt idx="29">
                  <c:v>74.197027250744839</c:v>
                </c:pt>
                <c:pt idx="30">
                  <c:v>73.717703357146945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487B-4BDF-99F4-2BD05E2594E0}"/>
            </c:ext>
          </c:extLst>
        </c:ser>
        <c:ser>
          <c:idx val="7"/>
          <c:order val="6"/>
          <c:tx>
            <c:strRef>
              <c:f>'3.3.E N excretion'!$B$12</c:f>
              <c:strCache>
                <c:ptCount val="1"/>
                <c:pt idx="0">
                  <c:v>Over 2 yrs male</c:v>
                </c:pt>
              </c:strCache>
            </c:strRef>
          </c:tx>
          <c:marker>
            <c:symbol val="none"/>
          </c:marker>
          <c:cat>
            <c:numRef>
              <c:f>'3.3.E N excretion'!$C$3:$AG$3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'3.3.E N excretion'!$C$12:$AG$12</c:f>
              <c:numCache>
                <c:formatCode>0.0</c:formatCode>
                <c:ptCount val="31"/>
                <c:pt idx="0">
                  <c:v>45.76388185911091</c:v>
                </c:pt>
                <c:pt idx="1">
                  <c:v>45.813331623527475</c:v>
                </c:pt>
                <c:pt idx="2">
                  <c:v>45.86278138794404</c:v>
                </c:pt>
                <c:pt idx="3">
                  <c:v>45.912231152360604</c:v>
                </c:pt>
                <c:pt idx="4">
                  <c:v>45.961680916777169</c:v>
                </c:pt>
                <c:pt idx="5">
                  <c:v>46.011130681193734</c:v>
                </c:pt>
                <c:pt idx="6">
                  <c:v>46.060580445610299</c:v>
                </c:pt>
                <c:pt idx="7">
                  <c:v>46.110030210026864</c:v>
                </c:pt>
                <c:pt idx="8">
                  <c:v>46.159479974443428</c:v>
                </c:pt>
                <c:pt idx="9">
                  <c:v>46.208929738859993</c:v>
                </c:pt>
                <c:pt idx="10">
                  <c:v>46.258379503276558</c:v>
                </c:pt>
                <c:pt idx="11">
                  <c:v>46.307829267693123</c:v>
                </c:pt>
                <c:pt idx="12">
                  <c:v>46.357279032109687</c:v>
                </c:pt>
                <c:pt idx="13">
                  <c:v>46.406728796526295</c:v>
                </c:pt>
                <c:pt idx="14">
                  <c:v>46.397919626269939</c:v>
                </c:pt>
                <c:pt idx="15">
                  <c:v>46.938857868796681</c:v>
                </c:pt>
                <c:pt idx="16">
                  <c:v>47.300077982607952</c:v>
                </c:pt>
                <c:pt idx="17">
                  <c:v>47.009743775525429</c:v>
                </c:pt>
                <c:pt idx="18">
                  <c:v>46.865695646742772</c:v>
                </c:pt>
                <c:pt idx="19">
                  <c:v>47.158930701835388</c:v>
                </c:pt>
                <c:pt idx="20">
                  <c:v>47.547659859325911</c:v>
                </c:pt>
                <c:pt idx="21">
                  <c:v>46.865402717631021</c:v>
                </c:pt>
                <c:pt idx="22">
                  <c:v>47.096978281818672</c:v>
                </c:pt>
                <c:pt idx="23">
                  <c:v>46.967482926645289</c:v>
                </c:pt>
                <c:pt idx="24">
                  <c:v>46.394954619068429</c:v>
                </c:pt>
                <c:pt idx="25">
                  <c:v>46.571936059341773</c:v>
                </c:pt>
                <c:pt idx="26">
                  <c:v>46.260670518568176</c:v>
                </c:pt>
                <c:pt idx="27">
                  <c:v>46.051309730871417</c:v>
                </c:pt>
                <c:pt idx="28">
                  <c:v>46.533340722070918</c:v>
                </c:pt>
                <c:pt idx="29">
                  <c:v>46.496916684841672</c:v>
                </c:pt>
                <c:pt idx="30">
                  <c:v>46.06538272534852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487B-4BDF-99F4-2BD05E2594E0}"/>
            </c:ext>
          </c:extLst>
        </c:ser>
        <c:ser>
          <c:idx val="8"/>
          <c:order val="7"/>
          <c:tx>
            <c:strRef>
              <c:f>'3.3.E N excretion'!$B$14</c:f>
              <c:strCache>
                <c:ptCount val="1"/>
                <c:pt idx="0">
                  <c:v>Bulls</c:v>
                </c:pt>
              </c:strCache>
            </c:strRef>
          </c:tx>
          <c:marker>
            <c:symbol val="none"/>
          </c:marker>
          <c:cat>
            <c:numRef>
              <c:f>'3.3.E N excretion'!$C$3:$AG$3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'3.3.E N excretion'!$C$14:$AG$14</c:f>
              <c:numCache>
                <c:formatCode>0.0</c:formatCode>
                <c:ptCount val="31"/>
                <c:pt idx="0">
                  <c:v>75.418224573808089</c:v>
                </c:pt>
                <c:pt idx="1">
                  <c:v>76.337400114386554</c:v>
                </c:pt>
                <c:pt idx="2">
                  <c:v>77.256575654965019</c:v>
                </c:pt>
                <c:pt idx="3">
                  <c:v>78.175751195543484</c:v>
                </c:pt>
                <c:pt idx="4">
                  <c:v>79.094926736121948</c:v>
                </c:pt>
                <c:pt idx="5">
                  <c:v>80.014102276700413</c:v>
                </c:pt>
                <c:pt idx="6">
                  <c:v>80.933277817278878</c:v>
                </c:pt>
                <c:pt idx="7">
                  <c:v>81.852453357857343</c:v>
                </c:pt>
                <c:pt idx="8">
                  <c:v>82.771628898435807</c:v>
                </c:pt>
                <c:pt idx="9">
                  <c:v>83.690804439014272</c:v>
                </c:pt>
                <c:pt idx="10">
                  <c:v>84.609979979592737</c:v>
                </c:pt>
                <c:pt idx="11">
                  <c:v>85.529155520171201</c:v>
                </c:pt>
                <c:pt idx="12">
                  <c:v>86.448331060749666</c:v>
                </c:pt>
                <c:pt idx="13">
                  <c:v>87.367506601328188</c:v>
                </c:pt>
                <c:pt idx="14">
                  <c:v>85.161199769243055</c:v>
                </c:pt>
                <c:pt idx="15">
                  <c:v>87.325095488444845</c:v>
                </c:pt>
                <c:pt idx="16">
                  <c:v>91.899610075632353</c:v>
                </c:pt>
                <c:pt idx="17">
                  <c:v>86.980422061979681</c:v>
                </c:pt>
                <c:pt idx="18">
                  <c:v>88.446202328939179</c:v>
                </c:pt>
                <c:pt idx="19">
                  <c:v>88.087169683479829</c:v>
                </c:pt>
                <c:pt idx="20">
                  <c:v>87.728137038020492</c:v>
                </c:pt>
                <c:pt idx="21">
                  <c:v>85.917678261774057</c:v>
                </c:pt>
                <c:pt idx="22">
                  <c:v>91.372055619230011</c:v>
                </c:pt>
                <c:pt idx="23">
                  <c:v>89.818880637956539</c:v>
                </c:pt>
                <c:pt idx="24">
                  <c:v>84.670218157489472</c:v>
                </c:pt>
                <c:pt idx="25">
                  <c:v>87.408848002945774</c:v>
                </c:pt>
                <c:pt idx="26">
                  <c:v>86.17352406828968</c:v>
                </c:pt>
                <c:pt idx="27">
                  <c:v>87.55898408985766</c:v>
                </c:pt>
                <c:pt idx="28">
                  <c:v>93.389788680492785</c:v>
                </c:pt>
                <c:pt idx="29">
                  <c:v>87.231261372764976</c:v>
                </c:pt>
                <c:pt idx="30">
                  <c:v>86.679321745074532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487B-4BDF-99F4-2BD05E2594E0}"/>
            </c:ext>
          </c:extLst>
        </c:ser>
        <c:ser>
          <c:idx val="17"/>
          <c:order val="8"/>
          <c:tx>
            <c:strRef>
              <c:f>'3.3.E N excretion'!$B$23</c:f>
              <c:strCache>
                <c:ptCount val="1"/>
                <c:pt idx="0">
                  <c:v>Gilts in pig</c:v>
                </c:pt>
              </c:strCache>
            </c:strRef>
          </c:tx>
          <c:marker>
            <c:symbol val="none"/>
          </c:marker>
          <c:cat>
            <c:numRef>
              <c:f>'3.3.E N excretion'!$C$3:$AG$3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'3.3.E N excretion'!$C$23:$AG$23</c:f>
              <c:numCache>
                <c:formatCode>0.0</c:formatCode>
                <c:ptCount val="31"/>
                <c:pt idx="0">
                  <c:v>20</c:v>
                </c:pt>
                <c:pt idx="1">
                  <c:v>20</c:v>
                </c:pt>
                <c:pt idx="2">
                  <c:v>20</c:v>
                </c:pt>
                <c:pt idx="3">
                  <c:v>20</c:v>
                </c:pt>
                <c:pt idx="4">
                  <c:v>20</c:v>
                </c:pt>
                <c:pt idx="5">
                  <c:v>20</c:v>
                </c:pt>
                <c:pt idx="6">
                  <c:v>20</c:v>
                </c:pt>
                <c:pt idx="7">
                  <c:v>20</c:v>
                </c:pt>
                <c:pt idx="8">
                  <c:v>20</c:v>
                </c:pt>
                <c:pt idx="9">
                  <c:v>20</c:v>
                </c:pt>
                <c:pt idx="10">
                  <c:v>20</c:v>
                </c:pt>
                <c:pt idx="11">
                  <c:v>20</c:v>
                </c:pt>
                <c:pt idx="12">
                  <c:v>20</c:v>
                </c:pt>
                <c:pt idx="13">
                  <c:v>20</c:v>
                </c:pt>
                <c:pt idx="14">
                  <c:v>20</c:v>
                </c:pt>
                <c:pt idx="15">
                  <c:v>20</c:v>
                </c:pt>
                <c:pt idx="16">
                  <c:v>20</c:v>
                </c:pt>
                <c:pt idx="17">
                  <c:v>20</c:v>
                </c:pt>
                <c:pt idx="18">
                  <c:v>20</c:v>
                </c:pt>
                <c:pt idx="19">
                  <c:v>20</c:v>
                </c:pt>
                <c:pt idx="20">
                  <c:v>20</c:v>
                </c:pt>
                <c:pt idx="21">
                  <c:v>20</c:v>
                </c:pt>
                <c:pt idx="22">
                  <c:v>20</c:v>
                </c:pt>
                <c:pt idx="23">
                  <c:v>20</c:v>
                </c:pt>
                <c:pt idx="24">
                  <c:v>20</c:v>
                </c:pt>
                <c:pt idx="25">
                  <c:v>20</c:v>
                </c:pt>
                <c:pt idx="26">
                  <c:v>20</c:v>
                </c:pt>
                <c:pt idx="27">
                  <c:v>20</c:v>
                </c:pt>
                <c:pt idx="28">
                  <c:v>20</c:v>
                </c:pt>
                <c:pt idx="29">
                  <c:v>20</c:v>
                </c:pt>
                <c:pt idx="30">
                  <c:v>20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487B-4BDF-99F4-2BD05E2594E0}"/>
            </c:ext>
          </c:extLst>
        </c:ser>
        <c:ser>
          <c:idx val="19"/>
          <c:order val="9"/>
          <c:tx>
            <c:strRef>
              <c:f>'3.3.E N excretion'!$B$25</c:f>
              <c:strCache>
                <c:ptCount val="1"/>
                <c:pt idx="0">
                  <c:v>Sows in pig</c:v>
                </c:pt>
              </c:strCache>
            </c:strRef>
          </c:tx>
          <c:marker>
            <c:symbol val="none"/>
          </c:marker>
          <c:cat>
            <c:numRef>
              <c:f>'3.3.E N excretion'!$C$3:$AG$3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'3.3.E N excretion'!$C$25:$AG$25</c:f>
              <c:numCache>
                <c:formatCode>0.0</c:formatCode>
                <c:ptCount val="31"/>
                <c:pt idx="0">
                  <c:v>20</c:v>
                </c:pt>
                <c:pt idx="1">
                  <c:v>20</c:v>
                </c:pt>
                <c:pt idx="2">
                  <c:v>20</c:v>
                </c:pt>
                <c:pt idx="3">
                  <c:v>20</c:v>
                </c:pt>
                <c:pt idx="4">
                  <c:v>20</c:v>
                </c:pt>
                <c:pt idx="5">
                  <c:v>20</c:v>
                </c:pt>
                <c:pt idx="6">
                  <c:v>20</c:v>
                </c:pt>
                <c:pt idx="7">
                  <c:v>20</c:v>
                </c:pt>
                <c:pt idx="8">
                  <c:v>20</c:v>
                </c:pt>
                <c:pt idx="9">
                  <c:v>20</c:v>
                </c:pt>
                <c:pt idx="10">
                  <c:v>20</c:v>
                </c:pt>
                <c:pt idx="11">
                  <c:v>20</c:v>
                </c:pt>
                <c:pt idx="12">
                  <c:v>20</c:v>
                </c:pt>
                <c:pt idx="13">
                  <c:v>20</c:v>
                </c:pt>
                <c:pt idx="14">
                  <c:v>20</c:v>
                </c:pt>
                <c:pt idx="15">
                  <c:v>20</c:v>
                </c:pt>
                <c:pt idx="16">
                  <c:v>20</c:v>
                </c:pt>
                <c:pt idx="17">
                  <c:v>20</c:v>
                </c:pt>
                <c:pt idx="18">
                  <c:v>20</c:v>
                </c:pt>
                <c:pt idx="19">
                  <c:v>20</c:v>
                </c:pt>
                <c:pt idx="20">
                  <c:v>20</c:v>
                </c:pt>
                <c:pt idx="21">
                  <c:v>20</c:v>
                </c:pt>
                <c:pt idx="22">
                  <c:v>20</c:v>
                </c:pt>
                <c:pt idx="23">
                  <c:v>20</c:v>
                </c:pt>
                <c:pt idx="24">
                  <c:v>20</c:v>
                </c:pt>
                <c:pt idx="25">
                  <c:v>20</c:v>
                </c:pt>
                <c:pt idx="26">
                  <c:v>20</c:v>
                </c:pt>
                <c:pt idx="27">
                  <c:v>20</c:v>
                </c:pt>
                <c:pt idx="28">
                  <c:v>20</c:v>
                </c:pt>
                <c:pt idx="29">
                  <c:v>20</c:v>
                </c:pt>
                <c:pt idx="30">
                  <c:v>20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9-487B-4BDF-99F4-2BD05E2594E0}"/>
            </c:ext>
          </c:extLst>
        </c:ser>
        <c:ser>
          <c:idx val="20"/>
          <c:order val="10"/>
          <c:tx>
            <c:strRef>
              <c:f>'3.3.E N excretion'!$B$26</c:f>
              <c:strCache>
                <c:ptCount val="1"/>
                <c:pt idx="0">
                  <c:v>Other breeding sows</c:v>
                </c:pt>
              </c:strCache>
            </c:strRef>
          </c:tx>
          <c:marker>
            <c:symbol val="none"/>
          </c:marker>
          <c:cat>
            <c:numRef>
              <c:f>'3.3.E N excretion'!$C$3:$AG$3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'3.3.E N excretion'!$C$26:$AG$26</c:f>
              <c:numCache>
                <c:formatCode>0.0</c:formatCode>
                <c:ptCount val="31"/>
                <c:pt idx="0">
                  <c:v>20</c:v>
                </c:pt>
                <c:pt idx="1">
                  <c:v>20</c:v>
                </c:pt>
                <c:pt idx="2">
                  <c:v>20</c:v>
                </c:pt>
                <c:pt idx="3">
                  <c:v>20</c:v>
                </c:pt>
                <c:pt idx="4">
                  <c:v>20</c:v>
                </c:pt>
                <c:pt idx="5">
                  <c:v>20</c:v>
                </c:pt>
                <c:pt idx="6">
                  <c:v>20</c:v>
                </c:pt>
                <c:pt idx="7">
                  <c:v>20</c:v>
                </c:pt>
                <c:pt idx="8">
                  <c:v>20</c:v>
                </c:pt>
                <c:pt idx="9">
                  <c:v>20</c:v>
                </c:pt>
                <c:pt idx="10">
                  <c:v>20</c:v>
                </c:pt>
                <c:pt idx="11">
                  <c:v>20</c:v>
                </c:pt>
                <c:pt idx="12">
                  <c:v>20</c:v>
                </c:pt>
                <c:pt idx="13">
                  <c:v>20</c:v>
                </c:pt>
                <c:pt idx="14">
                  <c:v>20</c:v>
                </c:pt>
                <c:pt idx="15">
                  <c:v>20</c:v>
                </c:pt>
                <c:pt idx="16">
                  <c:v>20</c:v>
                </c:pt>
                <c:pt idx="17">
                  <c:v>20</c:v>
                </c:pt>
                <c:pt idx="18">
                  <c:v>20</c:v>
                </c:pt>
                <c:pt idx="19">
                  <c:v>20</c:v>
                </c:pt>
                <c:pt idx="20">
                  <c:v>20</c:v>
                </c:pt>
                <c:pt idx="21">
                  <c:v>20</c:v>
                </c:pt>
                <c:pt idx="22">
                  <c:v>20</c:v>
                </c:pt>
                <c:pt idx="23">
                  <c:v>20</c:v>
                </c:pt>
                <c:pt idx="24">
                  <c:v>20</c:v>
                </c:pt>
                <c:pt idx="25">
                  <c:v>20</c:v>
                </c:pt>
                <c:pt idx="26">
                  <c:v>20</c:v>
                </c:pt>
                <c:pt idx="27">
                  <c:v>20</c:v>
                </c:pt>
                <c:pt idx="28">
                  <c:v>20</c:v>
                </c:pt>
                <c:pt idx="29">
                  <c:v>20</c:v>
                </c:pt>
                <c:pt idx="30">
                  <c:v>20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A-487B-4BDF-99F4-2BD05E2594E0}"/>
            </c:ext>
          </c:extLst>
        </c:ser>
        <c:ser>
          <c:idx val="29"/>
          <c:order val="11"/>
          <c:tx>
            <c:strRef>
              <c:f>'3.3.E N excretion'!$B$35</c:f>
              <c:strCache>
                <c:ptCount val="1"/>
                <c:pt idx="0">
                  <c:v>Horses</c:v>
                </c:pt>
              </c:strCache>
            </c:strRef>
          </c:tx>
          <c:marker>
            <c:symbol val="none"/>
          </c:marker>
          <c:cat>
            <c:numRef>
              <c:f>'3.3.E N excretion'!$C$3:$AG$3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'3.3.E N excretion'!$C$35:$AG$35</c:f>
              <c:numCache>
                <c:formatCode>0.0</c:formatCode>
                <c:ptCount val="31"/>
                <c:pt idx="0">
                  <c:v>48.4</c:v>
                </c:pt>
                <c:pt idx="1">
                  <c:v>48.4</c:v>
                </c:pt>
                <c:pt idx="2">
                  <c:v>48.4</c:v>
                </c:pt>
                <c:pt idx="3">
                  <c:v>48.4</c:v>
                </c:pt>
                <c:pt idx="4">
                  <c:v>48.4</c:v>
                </c:pt>
                <c:pt idx="5">
                  <c:v>48.4</c:v>
                </c:pt>
                <c:pt idx="6">
                  <c:v>48.4</c:v>
                </c:pt>
                <c:pt idx="7">
                  <c:v>48.4</c:v>
                </c:pt>
                <c:pt idx="8">
                  <c:v>48.4</c:v>
                </c:pt>
                <c:pt idx="9">
                  <c:v>48.4</c:v>
                </c:pt>
                <c:pt idx="10">
                  <c:v>48.4</c:v>
                </c:pt>
                <c:pt idx="11">
                  <c:v>48.4</c:v>
                </c:pt>
                <c:pt idx="12">
                  <c:v>48.4</c:v>
                </c:pt>
                <c:pt idx="13">
                  <c:v>48.4</c:v>
                </c:pt>
                <c:pt idx="14">
                  <c:v>48.4</c:v>
                </c:pt>
                <c:pt idx="15">
                  <c:v>48.4</c:v>
                </c:pt>
                <c:pt idx="16">
                  <c:v>48.4</c:v>
                </c:pt>
                <c:pt idx="17">
                  <c:v>48.4</c:v>
                </c:pt>
                <c:pt idx="18">
                  <c:v>48.4</c:v>
                </c:pt>
                <c:pt idx="19">
                  <c:v>48.4</c:v>
                </c:pt>
                <c:pt idx="20">
                  <c:v>48.4</c:v>
                </c:pt>
                <c:pt idx="21">
                  <c:v>48.4</c:v>
                </c:pt>
                <c:pt idx="22">
                  <c:v>48.4</c:v>
                </c:pt>
                <c:pt idx="23">
                  <c:v>48.4</c:v>
                </c:pt>
                <c:pt idx="24">
                  <c:v>48.4</c:v>
                </c:pt>
                <c:pt idx="25">
                  <c:v>48.4</c:v>
                </c:pt>
                <c:pt idx="26">
                  <c:v>48.4</c:v>
                </c:pt>
                <c:pt idx="27">
                  <c:v>48.4</c:v>
                </c:pt>
                <c:pt idx="28">
                  <c:v>48.4</c:v>
                </c:pt>
                <c:pt idx="29">
                  <c:v>48.4</c:v>
                </c:pt>
                <c:pt idx="30">
                  <c:v>48.4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B-487B-4BDF-99F4-2BD05E2594E0}"/>
            </c:ext>
          </c:extLst>
        </c:ser>
        <c:ser>
          <c:idx val="30"/>
          <c:order val="12"/>
          <c:tx>
            <c:strRef>
              <c:f>'3.3.E N excretion'!$B$36</c:f>
              <c:strCache>
                <c:ptCount val="1"/>
                <c:pt idx="0">
                  <c:v>Mules</c:v>
                </c:pt>
              </c:strCache>
            </c:strRef>
          </c:tx>
          <c:marker>
            <c:symbol val="none"/>
          </c:marker>
          <c:cat>
            <c:numRef>
              <c:f>'3.3.E N excretion'!$C$3:$AG$3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'3.3.E N excretion'!$C$36:$AG$36</c:f>
              <c:numCache>
                <c:formatCode>0.0</c:formatCode>
                <c:ptCount val="31"/>
                <c:pt idx="0">
                  <c:v>33</c:v>
                </c:pt>
                <c:pt idx="1">
                  <c:v>33</c:v>
                </c:pt>
                <c:pt idx="2">
                  <c:v>33</c:v>
                </c:pt>
                <c:pt idx="3">
                  <c:v>33</c:v>
                </c:pt>
                <c:pt idx="4">
                  <c:v>33</c:v>
                </c:pt>
                <c:pt idx="5">
                  <c:v>33</c:v>
                </c:pt>
                <c:pt idx="6">
                  <c:v>33</c:v>
                </c:pt>
                <c:pt idx="7">
                  <c:v>33</c:v>
                </c:pt>
                <c:pt idx="8">
                  <c:v>33</c:v>
                </c:pt>
                <c:pt idx="9">
                  <c:v>33</c:v>
                </c:pt>
                <c:pt idx="10">
                  <c:v>33</c:v>
                </c:pt>
                <c:pt idx="11">
                  <c:v>33</c:v>
                </c:pt>
                <c:pt idx="12">
                  <c:v>33</c:v>
                </c:pt>
                <c:pt idx="13">
                  <c:v>33</c:v>
                </c:pt>
                <c:pt idx="14">
                  <c:v>33</c:v>
                </c:pt>
                <c:pt idx="15">
                  <c:v>33</c:v>
                </c:pt>
                <c:pt idx="16">
                  <c:v>33</c:v>
                </c:pt>
                <c:pt idx="17">
                  <c:v>33</c:v>
                </c:pt>
                <c:pt idx="18">
                  <c:v>33</c:v>
                </c:pt>
                <c:pt idx="19">
                  <c:v>33</c:v>
                </c:pt>
                <c:pt idx="20">
                  <c:v>33</c:v>
                </c:pt>
                <c:pt idx="21">
                  <c:v>33</c:v>
                </c:pt>
                <c:pt idx="22">
                  <c:v>33</c:v>
                </c:pt>
                <c:pt idx="23">
                  <c:v>33</c:v>
                </c:pt>
                <c:pt idx="24">
                  <c:v>33</c:v>
                </c:pt>
                <c:pt idx="25">
                  <c:v>33</c:v>
                </c:pt>
                <c:pt idx="26">
                  <c:v>33</c:v>
                </c:pt>
                <c:pt idx="27">
                  <c:v>33</c:v>
                </c:pt>
                <c:pt idx="28">
                  <c:v>33</c:v>
                </c:pt>
                <c:pt idx="29">
                  <c:v>33</c:v>
                </c:pt>
                <c:pt idx="30">
                  <c:v>33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C-487B-4BDF-99F4-2BD05E2594E0}"/>
            </c:ext>
          </c:extLst>
        </c:ser>
        <c:ser>
          <c:idx val="33"/>
          <c:order val="13"/>
          <c:tx>
            <c:strRef>
              <c:f>'3.3.E N excretion'!$B$39</c:f>
              <c:strCache>
                <c:ptCount val="1"/>
                <c:pt idx="0">
                  <c:v>Deer (red) &gt; 2 years</c:v>
                </c:pt>
              </c:strCache>
            </c:strRef>
          </c:tx>
          <c:marker>
            <c:symbol val="none"/>
          </c:marker>
          <c:cat>
            <c:numRef>
              <c:f>'3.3.E N excretion'!$C$3:$AG$3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'3.3.E N excretion'!$C$39:$AG$39</c:f>
              <c:numCache>
                <c:formatCode>0.0</c:formatCode>
                <c:ptCount val="31"/>
                <c:pt idx="0">
                  <c:v>27.5</c:v>
                </c:pt>
                <c:pt idx="1">
                  <c:v>27.5</c:v>
                </c:pt>
                <c:pt idx="2">
                  <c:v>27.5</c:v>
                </c:pt>
                <c:pt idx="3">
                  <c:v>27.5</c:v>
                </c:pt>
                <c:pt idx="4">
                  <c:v>27.5</c:v>
                </c:pt>
                <c:pt idx="5">
                  <c:v>27.5</c:v>
                </c:pt>
                <c:pt idx="6">
                  <c:v>27.5</c:v>
                </c:pt>
                <c:pt idx="7">
                  <c:v>27.5</c:v>
                </c:pt>
                <c:pt idx="8">
                  <c:v>27.5</c:v>
                </c:pt>
                <c:pt idx="9">
                  <c:v>27.5</c:v>
                </c:pt>
                <c:pt idx="10">
                  <c:v>27.5</c:v>
                </c:pt>
                <c:pt idx="11">
                  <c:v>27.5</c:v>
                </c:pt>
                <c:pt idx="12">
                  <c:v>27.5</c:v>
                </c:pt>
                <c:pt idx="13">
                  <c:v>27.5</c:v>
                </c:pt>
                <c:pt idx="14">
                  <c:v>27.5</c:v>
                </c:pt>
                <c:pt idx="15">
                  <c:v>27.5</c:v>
                </c:pt>
                <c:pt idx="16">
                  <c:v>27.5</c:v>
                </c:pt>
                <c:pt idx="17">
                  <c:v>27.5</c:v>
                </c:pt>
                <c:pt idx="18">
                  <c:v>27.5</c:v>
                </c:pt>
                <c:pt idx="19">
                  <c:v>27.5</c:v>
                </c:pt>
                <c:pt idx="20">
                  <c:v>27.5</c:v>
                </c:pt>
                <c:pt idx="21">
                  <c:v>27.5</c:v>
                </c:pt>
                <c:pt idx="22">
                  <c:v>27.5</c:v>
                </c:pt>
                <c:pt idx="23">
                  <c:v>27.5</c:v>
                </c:pt>
                <c:pt idx="24">
                  <c:v>27.5</c:v>
                </c:pt>
                <c:pt idx="25">
                  <c:v>27.5</c:v>
                </c:pt>
                <c:pt idx="26">
                  <c:v>27.5</c:v>
                </c:pt>
                <c:pt idx="27">
                  <c:v>27.5</c:v>
                </c:pt>
                <c:pt idx="28">
                  <c:v>27.5</c:v>
                </c:pt>
                <c:pt idx="29">
                  <c:v>27.5</c:v>
                </c:pt>
                <c:pt idx="30">
                  <c:v>27.5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D-487B-4BDF-99F4-2BD05E2594E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12861184"/>
        <c:axId val="412863104"/>
      </c:lineChart>
      <c:catAx>
        <c:axId val="4128611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100"/>
            </a:pPr>
            <a:endParaRPr lang="en-US"/>
          </a:p>
        </c:txPr>
        <c:crossAx val="412863104"/>
        <c:crosses val="autoZero"/>
        <c:auto val="1"/>
        <c:lblAlgn val="ctr"/>
        <c:lblOffset val="100"/>
        <c:noMultiLvlLbl val="0"/>
      </c:catAx>
      <c:valAx>
        <c:axId val="412863104"/>
        <c:scaling>
          <c:orientation val="minMax"/>
        </c:scaling>
        <c:delete val="0"/>
        <c:axPos val="l"/>
        <c:majorGridlines/>
        <c:numFmt formatCode="0.0" sourceLinked="1"/>
        <c:majorTickMark val="out"/>
        <c:minorTickMark val="none"/>
        <c:tickLblPos val="nextTo"/>
        <c:txPr>
          <a:bodyPr/>
          <a:lstStyle/>
          <a:p>
            <a:pPr>
              <a:defRPr sz="1100"/>
            </a:pPr>
            <a:endParaRPr lang="en-US"/>
          </a:p>
        </c:txPr>
        <c:crossAx val="412861184"/>
        <c:crosses val="autoZero"/>
        <c:crossBetween val="between"/>
      </c:valAx>
      <c:spPr>
        <a:noFill/>
        <a:ln>
          <a:noFill/>
        </a:ln>
      </c:spPr>
    </c:plotArea>
    <c:legend>
      <c:legendPos val="b"/>
      <c:overlay val="0"/>
    </c:legend>
    <c:plotVisOnly val="1"/>
    <c:dispBlanksAs val="gap"/>
    <c:showDLblsOverMax val="0"/>
  </c:chart>
  <c:spPr>
    <a:noFill/>
  </c:spPr>
  <c:txPr>
    <a:bodyPr/>
    <a:lstStyle/>
    <a:p>
      <a:pPr>
        <a:defRPr sz="11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2.2629281496062994E-2"/>
          <c:y val="2.5193633053932775E-2"/>
          <c:w val="0.97049571850393701"/>
          <c:h val="0.73682330031326726"/>
        </c:manualLayout>
      </c:layout>
      <c:lineChart>
        <c:grouping val="standard"/>
        <c:varyColors val="0"/>
        <c:ser>
          <c:idx val="9"/>
          <c:order val="0"/>
          <c:tx>
            <c:strRef>
              <c:f>'3.3.E N excretion'!$B$15</c:f>
              <c:strCache>
                <c:ptCount val="1"/>
                <c:pt idx="0">
                  <c:v>Ewes  Lowland</c:v>
                </c:pt>
              </c:strCache>
            </c:strRef>
          </c:tx>
          <c:marker>
            <c:symbol val="none"/>
          </c:marker>
          <c:cat>
            <c:numRef>
              <c:f>'3.3.E N excretion'!$C$3:$AG$3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'3.3.E N excretion'!$C$15:$AG$15</c:f>
              <c:numCache>
                <c:formatCode>0.0</c:formatCode>
                <c:ptCount val="31"/>
                <c:pt idx="0">
                  <c:v>12.311360000000002</c:v>
                </c:pt>
                <c:pt idx="1">
                  <c:v>12.311360000000002</c:v>
                </c:pt>
                <c:pt idx="2">
                  <c:v>12.311360000000002</c:v>
                </c:pt>
                <c:pt idx="3">
                  <c:v>12.311360000000002</c:v>
                </c:pt>
                <c:pt idx="4">
                  <c:v>12.311360000000002</c:v>
                </c:pt>
                <c:pt idx="5">
                  <c:v>12.311360000000002</c:v>
                </c:pt>
                <c:pt idx="6">
                  <c:v>12.311360000000002</c:v>
                </c:pt>
                <c:pt idx="7">
                  <c:v>12.311360000000002</c:v>
                </c:pt>
                <c:pt idx="8">
                  <c:v>12.311360000000002</c:v>
                </c:pt>
                <c:pt idx="9">
                  <c:v>12.311360000000002</c:v>
                </c:pt>
                <c:pt idx="10">
                  <c:v>12.311360000000002</c:v>
                </c:pt>
                <c:pt idx="11">
                  <c:v>12.311360000000002</c:v>
                </c:pt>
                <c:pt idx="12">
                  <c:v>12.311360000000002</c:v>
                </c:pt>
                <c:pt idx="13">
                  <c:v>12.311360000000002</c:v>
                </c:pt>
                <c:pt idx="14">
                  <c:v>12.311360000000002</c:v>
                </c:pt>
                <c:pt idx="15">
                  <c:v>12.311360000000002</c:v>
                </c:pt>
                <c:pt idx="16">
                  <c:v>12.311360000000002</c:v>
                </c:pt>
                <c:pt idx="17">
                  <c:v>12.311360000000002</c:v>
                </c:pt>
                <c:pt idx="18">
                  <c:v>12.311360000000002</c:v>
                </c:pt>
                <c:pt idx="19">
                  <c:v>12.311360000000002</c:v>
                </c:pt>
                <c:pt idx="20">
                  <c:v>12.311360000000002</c:v>
                </c:pt>
                <c:pt idx="21">
                  <c:v>12.311360000000002</c:v>
                </c:pt>
                <c:pt idx="22">
                  <c:v>12.311360000000002</c:v>
                </c:pt>
                <c:pt idx="23">
                  <c:v>12.311360000000002</c:v>
                </c:pt>
                <c:pt idx="24">
                  <c:v>12.311360000000002</c:v>
                </c:pt>
                <c:pt idx="25">
                  <c:v>12.311360000000002</c:v>
                </c:pt>
                <c:pt idx="26">
                  <c:v>12.311360000000002</c:v>
                </c:pt>
                <c:pt idx="27">
                  <c:v>12.311360000000002</c:v>
                </c:pt>
                <c:pt idx="28">
                  <c:v>12.311360000000002</c:v>
                </c:pt>
                <c:pt idx="29">
                  <c:v>12.311360000000002</c:v>
                </c:pt>
                <c:pt idx="30">
                  <c:v>12.311360000000002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D3D-4EF7-B342-6C07805E118D}"/>
            </c:ext>
          </c:extLst>
        </c:ser>
        <c:ser>
          <c:idx val="10"/>
          <c:order val="1"/>
          <c:tx>
            <c:strRef>
              <c:f>'3.3.E N excretion'!$B$16</c:f>
              <c:strCache>
                <c:ptCount val="1"/>
                <c:pt idx="0">
                  <c:v>Ewes Upland</c:v>
                </c:pt>
              </c:strCache>
            </c:strRef>
          </c:tx>
          <c:marker>
            <c:symbol val="none"/>
          </c:marker>
          <c:cat>
            <c:numRef>
              <c:f>'3.3.E N excretion'!$C$3:$AG$3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'3.3.E N excretion'!$C$16:$AG$16</c:f>
              <c:numCache>
                <c:formatCode>0.0</c:formatCode>
                <c:ptCount val="31"/>
                <c:pt idx="0">
                  <c:v>6.48916</c:v>
                </c:pt>
                <c:pt idx="1">
                  <c:v>6.48916</c:v>
                </c:pt>
                <c:pt idx="2">
                  <c:v>6.48916</c:v>
                </c:pt>
                <c:pt idx="3">
                  <c:v>6.48916</c:v>
                </c:pt>
                <c:pt idx="4">
                  <c:v>6.48916</c:v>
                </c:pt>
                <c:pt idx="5">
                  <c:v>6.48916</c:v>
                </c:pt>
                <c:pt idx="6">
                  <c:v>6.48916</c:v>
                </c:pt>
                <c:pt idx="7">
                  <c:v>6.48916</c:v>
                </c:pt>
                <c:pt idx="8">
                  <c:v>6.48916</c:v>
                </c:pt>
                <c:pt idx="9">
                  <c:v>6.48916</c:v>
                </c:pt>
                <c:pt idx="10">
                  <c:v>6.48916</c:v>
                </c:pt>
                <c:pt idx="11">
                  <c:v>6.48916</c:v>
                </c:pt>
                <c:pt idx="12">
                  <c:v>6.48916</c:v>
                </c:pt>
                <c:pt idx="13">
                  <c:v>6.48916</c:v>
                </c:pt>
                <c:pt idx="14">
                  <c:v>6.48916</c:v>
                </c:pt>
                <c:pt idx="15">
                  <c:v>6.48916</c:v>
                </c:pt>
                <c:pt idx="16">
                  <c:v>6.48916</c:v>
                </c:pt>
                <c:pt idx="17">
                  <c:v>6.48916</c:v>
                </c:pt>
                <c:pt idx="18">
                  <c:v>6.48916</c:v>
                </c:pt>
                <c:pt idx="19">
                  <c:v>6.48916</c:v>
                </c:pt>
                <c:pt idx="20">
                  <c:v>6.48916</c:v>
                </c:pt>
                <c:pt idx="21">
                  <c:v>6.48916</c:v>
                </c:pt>
                <c:pt idx="22">
                  <c:v>6.48916</c:v>
                </c:pt>
                <c:pt idx="23">
                  <c:v>6.48916</c:v>
                </c:pt>
                <c:pt idx="24">
                  <c:v>6.48916</c:v>
                </c:pt>
                <c:pt idx="25">
                  <c:v>6.48916</c:v>
                </c:pt>
                <c:pt idx="26">
                  <c:v>6.48916</c:v>
                </c:pt>
                <c:pt idx="27">
                  <c:v>6.48916</c:v>
                </c:pt>
                <c:pt idx="28">
                  <c:v>6.48916</c:v>
                </c:pt>
                <c:pt idx="29">
                  <c:v>6.48916</c:v>
                </c:pt>
                <c:pt idx="30">
                  <c:v>6.48916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D3D-4EF7-B342-6C07805E118D}"/>
            </c:ext>
          </c:extLst>
        </c:ser>
        <c:ser>
          <c:idx val="11"/>
          <c:order val="2"/>
          <c:tx>
            <c:strRef>
              <c:f>'3.3.E N excretion'!$B$17</c:f>
              <c:strCache>
                <c:ptCount val="1"/>
                <c:pt idx="0">
                  <c:v>Rams - lowland</c:v>
                </c:pt>
              </c:strCache>
            </c:strRef>
          </c:tx>
          <c:marker>
            <c:symbol val="none"/>
          </c:marker>
          <c:cat>
            <c:numRef>
              <c:f>'3.3.E N excretion'!$C$3:$AG$3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'3.3.E N excretion'!$C$17:$AG$17</c:f>
              <c:numCache>
                <c:formatCode>0.0</c:formatCode>
                <c:ptCount val="31"/>
                <c:pt idx="0">
                  <c:v>10</c:v>
                </c:pt>
                <c:pt idx="1">
                  <c:v>10</c:v>
                </c:pt>
                <c:pt idx="2">
                  <c:v>10</c:v>
                </c:pt>
                <c:pt idx="3">
                  <c:v>10</c:v>
                </c:pt>
                <c:pt idx="4">
                  <c:v>10</c:v>
                </c:pt>
                <c:pt idx="5">
                  <c:v>10</c:v>
                </c:pt>
                <c:pt idx="6">
                  <c:v>10</c:v>
                </c:pt>
                <c:pt idx="7">
                  <c:v>10</c:v>
                </c:pt>
                <c:pt idx="8">
                  <c:v>10</c:v>
                </c:pt>
                <c:pt idx="9">
                  <c:v>10</c:v>
                </c:pt>
                <c:pt idx="10">
                  <c:v>10</c:v>
                </c:pt>
                <c:pt idx="11">
                  <c:v>10</c:v>
                </c:pt>
                <c:pt idx="12">
                  <c:v>10</c:v>
                </c:pt>
                <c:pt idx="13">
                  <c:v>10</c:v>
                </c:pt>
                <c:pt idx="14">
                  <c:v>10</c:v>
                </c:pt>
                <c:pt idx="15">
                  <c:v>10</c:v>
                </c:pt>
                <c:pt idx="16">
                  <c:v>10</c:v>
                </c:pt>
                <c:pt idx="17">
                  <c:v>10</c:v>
                </c:pt>
                <c:pt idx="18">
                  <c:v>10</c:v>
                </c:pt>
                <c:pt idx="19">
                  <c:v>10</c:v>
                </c:pt>
                <c:pt idx="20">
                  <c:v>10</c:v>
                </c:pt>
                <c:pt idx="21">
                  <c:v>10</c:v>
                </c:pt>
                <c:pt idx="22">
                  <c:v>10</c:v>
                </c:pt>
                <c:pt idx="23">
                  <c:v>10</c:v>
                </c:pt>
                <c:pt idx="24">
                  <c:v>10</c:v>
                </c:pt>
                <c:pt idx="25">
                  <c:v>10</c:v>
                </c:pt>
                <c:pt idx="26">
                  <c:v>10</c:v>
                </c:pt>
                <c:pt idx="27">
                  <c:v>10</c:v>
                </c:pt>
                <c:pt idx="28">
                  <c:v>10</c:v>
                </c:pt>
                <c:pt idx="29">
                  <c:v>10</c:v>
                </c:pt>
                <c:pt idx="30">
                  <c:v>10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D3D-4EF7-B342-6C07805E118D}"/>
            </c:ext>
          </c:extLst>
        </c:ser>
        <c:ser>
          <c:idx val="12"/>
          <c:order val="3"/>
          <c:tx>
            <c:strRef>
              <c:f>'3.3.E N excretion'!$B$18</c:f>
              <c:strCache>
                <c:ptCount val="1"/>
                <c:pt idx="0">
                  <c:v>Rams - upland</c:v>
                </c:pt>
              </c:strCache>
            </c:strRef>
          </c:tx>
          <c:marker>
            <c:symbol val="none"/>
          </c:marker>
          <c:cat>
            <c:numRef>
              <c:f>'3.3.E N excretion'!$C$3:$AG$3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'3.3.E N excretion'!$C$18:$AG$18</c:f>
              <c:numCache>
                <c:formatCode>0.0</c:formatCode>
                <c:ptCount val="31"/>
                <c:pt idx="0">
                  <c:v>10</c:v>
                </c:pt>
                <c:pt idx="1">
                  <c:v>10</c:v>
                </c:pt>
                <c:pt idx="2">
                  <c:v>10</c:v>
                </c:pt>
                <c:pt idx="3">
                  <c:v>10</c:v>
                </c:pt>
                <c:pt idx="4">
                  <c:v>10</c:v>
                </c:pt>
                <c:pt idx="5">
                  <c:v>10</c:v>
                </c:pt>
                <c:pt idx="6">
                  <c:v>10</c:v>
                </c:pt>
                <c:pt idx="7">
                  <c:v>10</c:v>
                </c:pt>
                <c:pt idx="8">
                  <c:v>10</c:v>
                </c:pt>
                <c:pt idx="9">
                  <c:v>10</c:v>
                </c:pt>
                <c:pt idx="10">
                  <c:v>10</c:v>
                </c:pt>
                <c:pt idx="11">
                  <c:v>10</c:v>
                </c:pt>
                <c:pt idx="12">
                  <c:v>10</c:v>
                </c:pt>
                <c:pt idx="13">
                  <c:v>10</c:v>
                </c:pt>
                <c:pt idx="14">
                  <c:v>10</c:v>
                </c:pt>
                <c:pt idx="15">
                  <c:v>10</c:v>
                </c:pt>
                <c:pt idx="16">
                  <c:v>10</c:v>
                </c:pt>
                <c:pt idx="17">
                  <c:v>10</c:v>
                </c:pt>
                <c:pt idx="18">
                  <c:v>10</c:v>
                </c:pt>
                <c:pt idx="19">
                  <c:v>10</c:v>
                </c:pt>
                <c:pt idx="20">
                  <c:v>10</c:v>
                </c:pt>
                <c:pt idx="21">
                  <c:v>10</c:v>
                </c:pt>
                <c:pt idx="22">
                  <c:v>10</c:v>
                </c:pt>
                <c:pt idx="23">
                  <c:v>10</c:v>
                </c:pt>
                <c:pt idx="24">
                  <c:v>10</c:v>
                </c:pt>
                <c:pt idx="25">
                  <c:v>10</c:v>
                </c:pt>
                <c:pt idx="26">
                  <c:v>10</c:v>
                </c:pt>
                <c:pt idx="27">
                  <c:v>10</c:v>
                </c:pt>
                <c:pt idx="28">
                  <c:v>10</c:v>
                </c:pt>
                <c:pt idx="29">
                  <c:v>10</c:v>
                </c:pt>
                <c:pt idx="30">
                  <c:v>10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AD3D-4EF7-B342-6C07805E118D}"/>
            </c:ext>
          </c:extLst>
        </c:ser>
        <c:ser>
          <c:idx val="13"/>
          <c:order val="4"/>
          <c:tx>
            <c:strRef>
              <c:f>'3.3.E N excretion'!$B$19</c:f>
              <c:strCache>
                <c:ptCount val="1"/>
                <c:pt idx="0">
                  <c:v>Other Sheep&gt;1 - lowland</c:v>
                </c:pt>
              </c:strCache>
            </c:strRef>
          </c:tx>
          <c:marker>
            <c:symbol val="none"/>
          </c:marker>
          <c:cat>
            <c:numRef>
              <c:f>'3.3.E N excretion'!$C$3:$AG$3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'3.3.E N excretion'!$C$19:$AG$19</c:f>
              <c:numCache>
                <c:formatCode>0.0</c:formatCode>
                <c:ptCount val="31"/>
                <c:pt idx="0">
                  <c:v>6.4784000000000015</c:v>
                </c:pt>
                <c:pt idx="1">
                  <c:v>6.4784000000000015</c:v>
                </c:pt>
                <c:pt idx="2">
                  <c:v>6.4784000000000015</c:v>
                </c:pt>
                <c:pt idx="3">
                  <c:v>6.4784000000000015</c:v>
                </c:pt>
                <c:pt idx="4">
                  <c:v>6.4784000000000015</c:v>
                </c:pt>
                <c:pt idx="5">
                  <c:v>6.4784000000000015</c:v>
                </c:pt>
                <c:pt idx="6">
                  <c:v>6.4784000000000015</c:v>
                </c:pt>
                <c:pt idx="7">
                  <c:v>6.4784000000000015</c:v>
                </c:pt>
                <c:pt idx="8">
                  <c:v>6.4784000000000015</c:v>
                </c:pt>
                <c:pt idx="9">
                  <c:v>6.4784000000000015</c:v>
                </c:pt>
                <c:pt idx="10">
                  <c:v>6.4784000000000015</c:v>
                </c:pt>
                <c:pt idx="11">
                  <c:v>6.4784000000000015</c:v>
                </c:pt>
                <c:pt idx="12">
                  <c:v>6.4784000000000015</c:v>
                </c:pt>
                <c:pt idx="13">
                  <c:v>6.4784000000000015</c:v>
                </c:pt>
                <c:pt idx="14">
                  <c:v>6.4784000000000015</c:v>
                </c:pt>
                <c:pt idx="15">
                  <c:v>6.4784000000000015</c:v>
                </c:pt>
                <c:pt idx="16">
                  <c:v>6.4784000000000015</c:v>
                </c:pt>
                <c:pt idx="17">
                  <c:v>6.4784000000000015</c:v>
                </c:pt>
                <c:pt idx="18">
                  <c:v>6.4784000000000015</c:v>
                </c:pt>
                <c:pt idx="19">
                  <c:v>6.4784000000000015</c:v>
                </c:pt>
                <c:pt idx="20">
                  <c:v>6.4784000000000015</c:v>
                </c:pt>
                <c:pt idx="21">
                  <c:v>6.4784000000000015</c:v>
                </c:pt>
                <c:pt idx="22">
                  <c:v>6.4784000000000015</c:v>
                </c:pt>
                <c:pt idx="23">
                  <c:v>6.4784000000000015</c:v>
                </c:pt>
                <c:pt idx="24">
                  <c:v>6.4784000000000015</c:v>
                </c:pt>
                <c:pt idx="25">
                  <c:v>6.4784000000000015</c:v>
                </c:pt>
                <c:pt idx="26">
                  <c:v>6.4784000000000015</c:v>
                </c:pt>
                <c:pt idx="27">
                  <c:v>6.4784000000000015</c:v>
                </c:pt>
                <c:pt idx="28">
                  <c:v>6.4784000000000015</c:v>
                </c:pt>
                <c:pt idx="29">
                  <c:v>6.4784000000000015</c:v>
                </c:pt>
                <c:pt idx="30">
                  <c:v>6.4784000000000015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AD3D-4EF7-B342-6C07805E118D}"/>
            </c:ext>
          </c:extLst>
        </c:ser>
        <c:ser>
          <c:idx val="14"/>
          <c:order val="5"/>
          <c:tx>
            <c:strRef>
              <c:f>'3.3.E N excretion'!$B$20</c:f>
              <c:strCache>
                <c:ptCount val="1"/>
                <c:pt idx="0">
                  <c:v>Other Sheep&gt;1 - upland</c:v>
                </c:pt>
              </c:strCache>
            </c:strRef>
          </c:tx>
          <c:marker>
            <c:symbol val="none"/>
          </c:marker>
          <c:cat>
            <c:numRef>
              <c:f>'3.3.E N excretion'!$C$3:$AG$3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'3.3.E N excretion'!$C$20:$AG$20</c:f>
              <c:numCache>
                <c:formatCode>0.0</c:formatCode>
                <c:ptCount val="31"/>
                <c:pt idx="0">
                  <c:v>4.2102399999999998</c:v>
                </c:pt>
                <c:pt idx="1">
                  <c:v>4.2102399999999998</c:v>
                </c:pt>
                <c:pt idx="2">
                  <c:v>4.2102399999999998</c:v>
                </c:pt>
                <c:pt idx="3">
                  <c:v>4.2102399999999998</c:v>
                </c:pt>
                <c:pt idx="4">
                  <c:v>4.2102399999999998</c:v>
                </c:pt>
                <c:pt idx="5">
                  <c:v>4.2102399999999998</c:v>
                </c:pt>
                <c:pt idx="6">
                  <c:v>4.2102399999999998</c:v>
                </c:pt>
                <c:pt idx="7">
                  <c:v>4.2102399999999998</c:v>
                </c:pt>
                <c:pt idx="8">
                  <c:v>4.2102399999999998</c:v>
                </c:pt>
                <c:pt idx="9">
                  <c:v>4.2102399999999998</c:v>
                </c:pt>
                <c:pt idx="10">
                  <c:v>4.2102399999999998</c:v>
                </c:pt>
                <c:pt idx="11">
                  <c:v>4.2102399999999998</c:v>
                </c:pt>
                <c:pt idx="12">
                  <c:v>4.2102399999999998</c:v>
                </c:pt>
                <c:pt idx="13">
                  <c:v>4.2102399999999998</c:v>
                </c:pt>
                <c:pt idx="14">
                  <c:v>4.2102399999999998</c:v>
                </c:pt>
                <c:pt idx="15">
                  <c:v>4.2102399999999998</c:v>
                </c:pt>
                <c:pt idx="16">
                  <c:v>4.2102399999999998</c:v>
                </c:pt>
                <c:pt idx="17">
                  <c:v>4.2102399999999998</c:v>
                </c:pt>
                <c:pt idx="18">
                  <c:v>4.2102399999999998</c:v>
                </c:pt>
                <c:pt idx="19">
                  <c:v>4.2102399999999998</c:v>
                </c:pt>
                <c:pt idx="20">
                  <c:v>4.2102399999999998</c:v>
                </c:pt>
                <c:pt idx="21">
                  <c:v>4.2102399999999998</c:v>
                </c:pt>
                <c:pt idx="22">
                  <c:v>4.2102399999999998</c:v>
                </c:pt>
                <c:pt idx="23">
                  <c:v>4.2102399999999998</c:v>
                </c:pt>
                <c:pt idx="24">
                  <c:v>4.2102399999999998</c:v>
                </c:pt>
                <c:pt idx="25">
                  <c:v>4.2102399999999998</c:v>
                </c:pt>
                <c:pt idx="26">
                  <c:v>4.2102399999999998</c:v>
                </c:pt>
                <c:pt idx="27">
                  <c:v>4.2102399999999998</c:v>
                </c:pt>
                <c:pt idx="28">
                  <c:v>4.2102399999999998</c:v>
                </c:pt>
                <c:pt idx="29">
                  <c:v>4.2102399999999998</c:v>
                </c:pt>
                <c:pt idx="30">
                  <c:v>4.2102399999999998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AD3D-4EF7-B342-6C07805E118D}"/>
            </c:ext>
          </c:extLst>
        </c:ser>
        <c:ser>
          <c:idx val="15"/>
          <c:order val="6"/>
          <c:tx>
            <c:strRef>
              <c:f>'3.3.E N excretion'!$B$21</c:f>
              <c:strCache>
                <c:ptCount val="1"/>
                <c:pt idx="0">
                  <c:v>Lambs - lowland</c:v>
                </c:pt>
              </c:strCache>
            </c:strRef>
          </c:tx>
          <c:marker>
            <c:symbol val="none"/>
          </c:marker>
          <c:cat>
            <c:numRef>
              <c:f>'3.3.E N excretion'!$C$3:$AG$3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'3.3.E N excretion'!$C$21:$AG$21</c:f>
              <c:numCache>
                <c:formatCode>0.0</c:formatCode>
                <c:ptCount val="31"/>
                <c:pt idx="0">
                  <c:v>1.1584000000000001</c:v>
                </c:pt>
                <c:pt idx="1">
                  <c:v>1.1584000000000001</c:v>
                </c:pt>
                <c:pt idx="2">
                  <c:v>1.1584000000000001</c:v>
                </c:pt>
                <c:pt idx="3">
                  <c:v>1.1584000000000001</c:v>
                </c:pt>
                <c:pt idx="4">
                  <c:v>1.1584000000000001</c:v>
                </c:pt>
                <c:pt idx="5">
                  <c:v>1.1584000000000001</c:v>
                </c:pt>
                <c:pt idx="6">
                  <c:v>1.1584000000000001</c:v>
                </c:pt>
                <c:pt idx="7">
                  <c:v>1.1584000000000001</c:v>
                </c:pt>
                <c:pt idx="8">
                  <c:v>1.1584000000000001</c:v>
                </c:pt>
                <c:pt idx="9">
                  <c:v>1.1584000000000001</c:v>
                </c:pt>
                <c:pt idx="10">
                  <c:v>1.1584000000000001</c:v>
                </c:pt>
                <c:pt idx="11">
                  <c:v>1.1584000000000001</c:v>
                </c:pt>
                <c:pt idx="12">
                  <c:v>1.1584000000000001</c:v>
                </c:pt>
                <c:pt idx="13">
                  <c:v>1.1584000000000001</c:v>
                </c:pt>
                <c:pt idx="14">
                  <c:v>1.1584000000000001</c:v>
                </c:pt>
                <c:pt idx="15">
                  <c:v>1.1584000000000001</c:v>
                </c:pt>
                <c:pt idx="16">
                  <c:v>1.1584000000000001</c:v>
                </c:pt>
                <c:pt idx="17">
                  <c:v>1.1584000000000001</c:v>
                </c:pt>
                <c:pt idx="18">
                  <c:v>1.1584000000000001</c:v>
                </c:pt>
                <c:pt idx="19">
                  <c:v>1.1584000000000001</c:v>
                </c:pt>
                <c:pt idx="20">
                  <c:v>1.1584000000000001</c:v>
                </c:pt>
                <c:pt idx="21">
                  <c:v>1.1584000000000001</c:v>
                </c:pt>
                <c:pt idx="22">
                  <c:v>1.1584000000000001</c:v>
                </c:pt>
                <c:pt idx="23">
                  <c:v>1.1584000000000001</c:v>
                </c:pt>
                <c:pt idx="24">
                  <c:v>1.1584000000000001</c:v>
                </c:pt>
                <c:pt idx="25">
                  <c:v>1.1584000000000001</c:v>
                </c:pt>
                <c:pt idx="26">
                  <c:v>1.1584000000000001</c:v>
                </c:pt>
                <c:pt idx="27">
                  <c:v>1.1584000000000001</c:v>
                </c:pt>
                <c:pt idx="28">
                  <c:v>1.1584000000000001</c:v>
                </c:pt>
                <c:pt idx="29">
                  <c:v>1.1584000000000001</c:v>
                </c:pt>
                <c:pt idx="30">
                  <c:v>1.1584000000000001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AD3D-4EF7-B342-6C07805E118D}"/>
            </c:ext>
          </c:extLst>
        </c:ser>
        <c:ser>
          <c:idx val="16"/>
          <c:order val="7"/>
          <c:tx>
            <c:strRef>
              <c:f>'3.3.E N excretion'!$B$22</c:f>
              <c:strCache>
                <c:ptCount val="1"/>
                <c:pt idx="0">
                  <c:v>Lambs - upland</c:v>
                </c:pt>
              </c:strCache>
            </c:strRef>
          </c:tx>
          <c:marker>
            <c:symbol val="none"/>
          </c:marker>
          <c:cat>
            <c:numRef>
              <c:f>'3.3.E N excretion'!$C$3:$AG$3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'3.3.E N excretion'!$C$22:$AG$22</c:f>
              <c:numCache>
                <c:formatCode>0.0</c:formatCode>
                <c:ptCount val="31"/>
                <c:pt idx="0">
                  <c:v>0.97740000000000005</c:v>
                </c:pt>
                <c:pt idx="1">
                  <c:v>0.97740000000000005</c:v>
                </c:pt>
                <c:pt idx="2">
                  <c:v>0.97740000000000005</c:v>
                </c:pt>
                <c:pt idx="3">
                  <c:v>0.97740000000000005</c:v>
                </c:pt>
                <c:pt idx="4">
                  <c:v>0.97740000000000005</c:v>
                </c:pt>
                <c:pt idx="5">
                  <c:v>0.97740000000000005</c:v>
                </c:pt>
                <c:pt idx="6">
                  <c:v>0.97740000000000005</c:v>
                </c:pt>
                <c:pt idx="7">
                  <c:v>0.97740000000000005</c:v>
                </c:pt>
                <c:pt idx="8">
                  <c:v>0.97740000000000005</c:v>
                </c:pt>
                <c:pt idx="9">
                  <c:v>0.97740000000000005</c:v>
                </c:pt>
                <c:pt idx="10">
                  <c:v>0.97740000000000005</c:v>
                </c:pt>
                <c:pt idx="11">
                  <c:v>0.97740000000000005</c:v>
                </c:pt>
                <c:pt idx="12">
                  <c:v>0.97740000000000005</c:v>
                </c:pt>
                <c:pt idx="13">
                  <c:v>0.97740000000000005</c:v>
                </c:pt>
                <c:pt idx="14">
                  <c:v>0.97740000000000005</c:v>
                </c:pt>
                <c:pt idx="15">
                  <c:v>0.97740000000000005</c:v>
                </c:pt>
                <c:pt idx="16">
                  <c:v>0.97740000000000005</c:v>
                </c:pt>
                <c:pt idx="17">
                  <c:v>0.97740000000000005</c:v>
                </c:pt>
                <c:pt idx="18">
                  <c:v>0.97740000000000005</c:v>
                </c:pt>
                <c:pt idx="19">
                  <c:v>0.97740000000000005</c:v>
                </c:pt>
                <c:pt idx="20">
                  <c:v>0.97740000000000005</c:v>
                </c:pt>
                <c:pt idx="21">
                  <c:v>0.97740000000000005</c:v>
                </c:pt>
                <c:pt idx="22">
                  <c:v>0.97740000000000005</c:v>
                </c:pt>
                <c:pt idx="23">
                  <c:v>0.97740000000000005</c:v>
                </c:pt>
                <c:pt idx="24">
                  <c:v>0.97740000000000005</c:v>
                </c:pt>
                <c:pt idx="25">
                  <c:v>0.97740000000000005</c:v>
                </c:pt>
                <c:pt idx="26">
                  <c:v>0.97740000000000005</c:v>
                </c:pt>
                <c:pt idx="27">
                  <c:v>0.97740000000000005</c:v>
                </c:pt>
                <c:pt idx="28">
                  <c:v>0.97740000000000005</c:v>
                </c:pt>
                <c:pt idx="29">
                  <c:v>0.97740000000000005</c:v>
                </c:pt>
                <c:pt idx="30">
                  <c:v>0.97740000000000005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AD3D-4EF7-B342-6C07805E118D}"/>
            </c:ext>
          </c:extLst>
        </c:ser>
        <c:ser>
          <c:idx val="18"/>
          <c:order val="8"/>
          <c:tx>
            <c:strRef>
              <c:f>'3.3.E N excretion'!$B$24</c:f>
              <c:strCache>
                <c:ptCount val="1"/>
                <c:pt idx="0">
                  <c:v>Gilts not yet served</c:v>
                </c:pt>
              </c:strCache>
            </c:strRef>
          </c:tx>
          <c:marker>
            <c:symbol val="none"/>
          </c:marker>
          <c:cat>
            <c:numRef>
              <c:f>'3.3.E N excretion'!$C$3:$AG$3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'3.3.E N excretion'!$C$24:$AG$24</c:f>
              <c:numCache>
                <c:formatCode>0.0</c:formatCode>
                <c:ptCount val="31"/>
                <c:pt idx="0">
                  <c:v>9.1999999999999993</c:v>
                </c:pt>
                <c:pt idx="1">
                  <c:v>9.1999999999999993</c:v>
                </c:pt>
                <c:pt idx="2">
                  <c:v>9.1999999999999993</c:v>
                </c:pt>
                <c:pt idx="3">
                  <c:v>9.1999999999999993</c:v>
                </c:pt>
                <c:pt idx="4">
                  <c:v>9.1999999999999993</c:v>
                </c:pt>
                <c:pt idx="5">
                  <c:v>9.1999999999999993</c:v>
                </c:pt>
                <c:pt idx="6">
                  <c:v>9.1999999999999993</c:v>
                </c:pt>
                <c:pt idx="7">
                  <c:v>9.1999999999999993</c:v>
                </c:pt>
                <c:pt idx="8">
                  <c:v>9.1999999999999993</c:v>
                </c:pt>
                <c:pt idx="9">
                  <c:v>9.1999999999999993</c:v>
                </c:pt>
                <c:pt idx="10">
                  <c:v>9.1999999999999993</c:v>
                </c:pt>
                <c:pt idx="11">
                  <c:v>9.1999999999999993</c:v>
                </c:pt>
                <c:pt idx="12">
                  <c:v>9.1999999999999993</c:v>
                </c:pt>
                <c:pt idx="13">
                  <c:v>9.1999999999999993</c:v>
                </c:pt>
                <c:pt idx="14">
                  <c:v>9.1999999999999993</c:v>
                </c:pt>
                <c:pt idx="15">
                  <c:v>9.1999999999999993</c:v>
                </c:pt>
                <c:pt idx="16">
                  <c:v>9.1999999999999993</c:v>
                </c:pt>
                <c:pt idx="17">
                  <c:v>9.1999999999999993</c:v>
                </c:pt>
                <c:pt idx="18">
                  <c:v>9.1999999999999993</c:v>
                </c:pt>
                <c:pt idx="19">
                  <c:v>9.1999999999999993</c:v>
                </c:pt>
                <c:pt idx="20">
                  <c:v>9.1999999999999993</c:v>
                </c:pt>
                <c:pt idx="21">
                  <c:v>9.1999999999999993</c:v>
                </c:pt>
                <c:pt idx="22">
                  <c:v>9.1999999999999993</c:v>
                </c:pt>
                <c:pt idx="23">
                  <c:v>9.1999999999999993</c:v>
                </c:pt>
                <c:pt idx="24">
                  <c:v>9.1999999999999993</c:v>
                </c:pt>
                <c:pt idx="25">
                  <c:v>9.1999999999999993</c:v>
                </c:pt>
                <c:pt idx="26">
                  <c:v>9.1999999999999993</c:v>
                </c:pt>
                <c:pt idx="27">
                  <c:v>9.1999999999999993</c:v>
                </c:pt>
                <c:pt idx="28">
                  <c:v>9.1999999999999993</c:v>
                </c:pt>
                <c:pt idx="29">
                  <c:v>9.1999999999999993</c:v>
                </c:pt>
                <c:pt idx="30">
                  <c:v>9.1999999999999993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AD3D-4EF7-B342-6C07805E118D}"/>
            </c:ext>
          </c:extLst>
        </c:ser>
        <c:ser>
          <c:idx val="21"/>
          <c:order val="9"/>
          <c:tx>
            <c:strRef>
              <c:f>'3.3.E N excretion'!$B$27</c:f>
              <c:strCache>
                <c:ptCount val="1"/>
                <c:pt idx="0">
                  <c:v>Boars</c:v>
                </c:pt>
              </c:strCache>
            </c:strRef>
          </c:tx>
          <c:marker>
            <c:symbol val="none"/>
          </c:marker>
          <c:cat>
            <c:numRef>
              <c:f>'3.3.E N excretion'!$C$3:$AG$3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'3.3.E N excretion'!$C$27:$AG$27</c:f>
              <c:numCache>
                <c:formatCode>0.0</c:formatCode>
                <c:ptCount val="31"/>
                <c:pt idx="0">
                  <c:v>16</c:v>
                </c:pt>
                <c:pt idx="1">
                  <c:v>16</c:v>
                </c:pt>
                <c:pt idx="2">
                  <c:v>16</c:v>
                </c:pt>
                <c:pt idx="3">
                  <c:v>16</c:v>
                </c:pt>
                <c:pt idx="4">
                  <c:v>16</c:v>
                </c:pt>
                <c:pt idx="5">
                  <c:v>16</c:v>
                </c:pt>
                <c:pt idx="6">
                  <c:v>16</c:v>
                </c:pt>
                <c:pt idx="7">
                  <c:v>16</c:v>
                </c:pt>
                <c:pt idx="8">
                  <c:v>16</c:v>
                </c:pt>
                <c:pt idx="9">
                  <c:v>16</c:v>
                </c:pt>
                <c:pt idx="10">
                  <c:v>16</c:v>
                </c:pt>
                <c:pt idx="11">
                  <c:v>16</c:v>
                </c:pt>
                <c:pt idx="12">
                  <c:v>16</c:v>
                </c:pt>
                <c:pt idx="13">
                  <c:v>16</c:v>
                </c:pt>
                <c:pt idx="14">
                  <c:v>16</c:v>
                </c:pt>
                <c:pt idx="15">
                  <c:v>16</c:v>
                </c:pt>
                <c:pt idx="16">
                  <c:v>16</c:v>
                </c:pt>
                <c:pt idx="17">
                  <c:v>16</c:v>
                </c:pt>
                <c:pt idx="18">
                  <c:v>16</c:v>
                </c:pt>
                <c:pt idx="19">
                  <c:v>16</c:v>
                </c:pt>
                <c:pt idx="20">
                  <c:v>16</c:v>
                </c:pt>
                <c:pt idx="21">
                  <c:v>16</c:v>
                </c:pt>
                <c:pt idx="22">
                  <c:v>16</c:v>
                </c:pt>
                <c:pt idx="23">
                  <c:v>16</c:v>
                </c:pt>
                <c:pt idx="24">
                  <c:v>16</c:v>
                </c:pt>
                <c:pt idx="25">
                  <c:v>16</c:v>
                </c:pt>
                <c:pt idx="26">
                  <c:v>16</c:v>
                </c:pt>
                <c:pt idx="27">
                  <c:v>16</c:v>
                </c:pt>
                <c:pt idx="28">
                  <c:v>16</c:v>
                </c:pt>
                <c:pt idx="29">
                  <c:v>16</c:v>
                </c:pt>
                <c:pt idx="30">
                  <c:v>16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9-AD3D-4EF7-B342-6C07805E118D}"/>
            </c:ext>
          </c:extLst>
        </c:ser>
        <c:ser>
          <c:idx val="22"/>
          <c:order val="10"/>
          <c:tx>
            <c:strRef>
              <c:f>'3.3.E N excretion'!$B$28</c:f>
              <c:strCache>
                <c:ptCount val="1"/>
                <c:pt idx="0">
                  <c:v>Fatteners &gt; 20 kg</c:v>
                </c:pt>
              </c:strCache>
            </c:strRef>
          </c:tx>
          <c:marker>
            <c:symbol val="none"/>
          </c:marker>
          <c:cat>
            <c:numRef>
              <c:f>'3.3.E N excretion'!$C$3:$AG$3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'3.3.E N excretion'!$C$28:$AG$28</c:f>
              <c:numCache>
                <c:formatCode>0.0</c:formatCode>
                <c:ptCount val="31"/>
                <c:pt idx="0">
                  <c:v>9.1999999999999993</c:v>
                </c:pt>
                <c:pt idx="1">
                  <c:v>9.1999999999999993</c:v>
                </c:pt>
                <c:pt idx="2">
                  <c:v>9.1999999999999993</c:v>
                </c:pt>
                <c:pt idx="3">
                  <c:v>9.1999999999999993</c:v>
                </c:pt>
                <c:pt idx="4">
                  <c:v>9.1999999999999993</c:v>
                </c:pt>
                <c:pt idx="5">
                  <c:v>9.1999999999999993</c:v>
                </c:pt>
                <c:pt idx="6">
                  <c:v>9.1999999999999993</c:v>
                </c:pt>
                <c:pt idx="7">
                  <c:v>9.1999999999999993</c:v>
                </c:pt>
                <c:pt idx="8">
                  <c:v>9.1999999999999993</c:v>
                </c:pt>
                <c:pt idx="9">
                  <c:v>9.1999999999999993</c:v>
                </c:pt>
                <c:pt idx="10">
                  <c:v>9.1999999999999993</c:v>
                </c:pt>
                <c:pt idx="11">
                  <c:v>9.1999999999999993</c:v>
                </c:pt>
                <c:pt idx="12">
                  <c:v>9.1999999999999993</c:v>
                </c:pt>
                <c:pt idx="13">
                  <c:v>9.1999999999999993</c:v>
                </c:pt>
                <c:pt idx="14">
                  <c:v>9.1999999999999993</c:v>
                </c:pt>
                <c:pt idx="15">
                  <c:v>9.1999999999999993</c:v>
                </c:pt>
                <c:pt idx="16">
                  <c:v>9.1999999999999993</c:v>
                </c:pt>
                <c:pt idx="17">
                  <c:v>9.1999999999999993</c:v>
                </c:pt>
                <c:pt idx="18">
                  <c:v>9.1999999999999993</c:v>
                </c:pt>
                <c:pt idx="19">
                  <c:v>9.1999999999999993</c:v>
                </c:pt>
                <c:pt idx="20">
                  <c:v>9.1999999999999993</c:v>
                </c:pt>
                <c:pt idx="21">
                  <c:v>9.1999999999999993</c:v>
                </c:pt>
                <c:pt idx="22">
                  <c:v>9.1999999999999993</c:v>
                </c:pt>
                <c:pt idx="23">
                  <c:v>9.1999999999999993</c:v>
                </c:pt>
                <c:pt idx="24">
                  <c:v>9.1999999999999993</c:v>
                </c:pt>
                <c:pt idx="25">
                  <c:v>9.1999999999999993</c:v>
                </c:pt>
                <c:pt idx="26">
                  <c:v>9.1999999999999993</c:v>
                </c:pt>
                <c:pt idx="27">
                  <c:v>9.1999999999999993</c:v>
                </c:pt>
                <c:pt idx="28">
                  <c:v>9.1999999999999993</c:v>
                </c:pt>
                <c:pt idx="29">
                  <c:v>9.1999999999999993</c:v>
                </c:pt>
                <c:pt idx="30">
                  <c:v>9.1999999999999993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A-AD3D-4EF7-B342-6C07805E118D}"/>
            </c:ext>
          </c:extLst>
        </c:ser>
        <c:ser>
          <c:idx val="23"/>
          <c:order val="11"/>
          <c:tx>
            <c:strRef>
              <c:f>'3.3.E N excretion'!$B$29</c:f>
              <c:strCache>
                <c:ptCount val="1"/>
                <c:pt idx="0">
                  <c:v>Fatteners &lt; 20 kg</c:v>
                </c:pt>
              </c:strCache>
            </c:strRef>
          </c:tx>
          <c:marker>
            <c:symbol val="none"/>
          </c:marker>
          <c:cat>
            <c:numRef>
              <c:f>'3.3.E N excretion'!$C$3:$AG$3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'3.3.E N excretion'!$C$29:$AG$29</c:f>
              <c:numCache>
                <c:formatCode>0.0</c:formatCode>
                <c:ptCount val="31"/>
                <c:pt idx="0">
                  <c:v>3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3</c:v>
                </c:pt>
                <c:pt idx="5">
                  <c:v>3</c:v>
                </c:pt>
                <c:pt idx="6">
                  <c:v>3</c:v>
                </c:pt>
                <c:pt idx="7">
                  <c:v>3</c:v>
                </c:pt>
                <c:pt idx="8">
                  <c:v>3</c:v>
                </c:pt>
                <c:pt idx="9">
                  <c:v>3</c:v>
                </c:pt>
                <c:pt idx="10">
                  <c:v>3</c:v>
                </c:pt>
                <c:pt idx="11">
                  <c:v>3</c:v>
                </c:pt>
                <c:pt idx="12">
                  <c:v>3</c:v>
                </c:pt>
                <c:pt idx="13">
                  <c:v>3</c:v>
                </c:pt>
                <c:pt idx="14">
                  <c:v>3</c:v>
                </c:pt>
                <c:pt idx="15">
                  <c:v>3</c:v>
                </c:pt>
                <c:pt idx="16">
                  <c:v>3</c:v>
                </c:pt>
                <c:pt idx="17">
                  <c:v>3</c:v>
                </c:pt>
                <c:pt idx="18">
                  <c:v>3</c:v>
                </c:pt>
                <c:pt idx="19">
                  <c:v>3</c:v>
                </c:pt>
                <c:pt idx="20">
                  <c:v>3</c:v>
                </c:pt>
                <c:pt idx="21">
                  <c:v>3</c:v>
                </c:pt>
                <c:pt idx="22">
                  <c:v>3</c:v>
                </c:pt>
                <c:pt idx="23">
                  <c:v>3</c:v>
                </c:pt>
                <c:pt idx="24">
                  <c:v>3</c:v>
                </c:pt>
                <c:pt idx="25">
                  <c:v>3</c:v>
                </c:pt>
                <c:pt idx="26">
                  <c:v>3</c:v>
                </c:pt>
                <c:pt idx="27">
                  <c:v>3</c:v>
                </c:pt>
                <c:pt idx="28">
                  <c:v>3</c:v>
                </c:pt>
                <c:pt idx="29">
                  <c:v>3</c:v>
                </c:pt>
                <c:pt idx="30">
                  <c:v>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B-AD3D-4EF7-B342-6C07805E118D}"/>
            </c:ext>
          </c:extLst>
        </c:ser>
        <c:ser>
          <c:idx val="24"/>
          <c:order val="12"/>
          <c:tx>
            <c:strRef>
              <c:f>'3.3.E N excretion'!$B$30</c:f>
              <c:strCache>
                <c:ptCount val="1"/>
                <c:pt idx="0">
                  <c:v>Laying hen per bird place</c:v>
                </c:pt>
              </c:strCache>
            </c:strRef>
          </c:tx>
          <c:marker>
            <c:symbol val="none"/>
          </c:marker>
          <c:cat>
            <c:numRef>
              <c:f>'3.3.E N excretion'!$C$3:$AG$3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'3.3.E N excretion'!$C$30:$AG$30</c:f>
              <c:numCache>
                <c:formatCode>0.0</c:formatCode>
                <c:ptCount val="31"/>
                <c:pt idx="0">
                  <c:v>0.84486000000000017</c:v>
                </c:pt>
                <c:pt idx="1">
                  <c:v>0.84486000000000017</c:v>
                </c:pt>
                <c:pt idx="2">
                  <c:v>0.84486000000000017</c:v>
                </c:pt>
                <c:pt idx="3">
                  <c:v>0.84486000000000017</c:v>
                </c:pt>
                <c:pt idx="4">
                  <c:v>0.84486000000000017</c:v>
                </c:pt>
                <c:pt idx="5">
                  <c:v>0.84486000000000017</c:v>
                </c:pt>
                <c:pt idx="6">
                  <c:v>0.84486000000000017</c:v>
                </c:pt>
                <c:pt idx="7">
                  <c:v>0.84486000000000017</c:v>
                </c:pt>
                <c:pt idx="8">
                  <c:v>0.84486000000000017</c:v>
                </c:pt>
                <c:pt idx="9">
                  <c:v>0.84486000000000017</c:v>
                </c:pt>
                <c:pt idx="10">
                  <c:v>0.84486000000000017</c:v>
                </c:pt>
                <c:pt idx="11">
                  <c:v>0.84486000000000017</c:v>
                </c:pt>
                <c:pt idx="12">
                  <c:v>0.84486000000000017</c:v>
                </c:pt>
                <c:pt idx="13">
                  <c:v>0.84486000000000017</c:v>
                </c:pt>
                <c:pt idx="14">
                  <c:v>0.84486000000000017</c:v>
                </c:pt>
                <c:pt idx="15">
                  <c:v>0.84486000000000017</c:v>
                </c:pt>
                <c:pt idx="16">
                  <c:v>0.84486000000000017</c:v>
                </c:pt>
                <c:pt idx="17">
                  <c:v>0.84486000000000017</c:v>
                </c:pt>
                <c:pt idx="18">
                  <c:v>0.84486000000000017</c:v>
                </c:pt>
                <c:pt idx="19">
                  <c:v>0.84486000000000017</c:v>
                </c:pt>
                <c:pt idx="20">
                  <c:v>0.84486000000000017</c:v>
                </c:pt>
                <c:pt idx="21">
                  <c:v>0.84486000000000017</c:v>
                </c:pt>
                <c:pt idx="22">
                  <c:v>0.84486000000000017</c:v>
                </c:pt>
                <c:pt idx="23">
                  <c:v>0.84486000000000017</c:v>
                </c:pt>
                <c:pt idx="24">
                  <c:v>0.84486000000000017</c:v>
                </c:pt>
                <c:pt idx="25">
                  <c:v>0.84486000000000017</c:v>
                </c:pt>
                <c:pt idx="26">
                  <c:v>0.84486000000000017</c:v>
                </c:pt>
                <c:pt idx="27">
                  <c:v>0.84486000000000017</c:v>
                </c:pt>
                <c:pt idx="28">
                  <c:v>0.84486000000000017</c:v>
                </c:pt>
                <c:pt idx="29">
                  <c:v>0.84486000000000017</c:v>
                </c:pt>
                <c:pt idx="30">
                  <c:v>0.84486000000000017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C-AD3D-4EF7-B342-6C07805E118D}"/>
            </c:ext>
          </c:extLst>
        </c:ser>
        <c:ser>
          <c:idx val="25"/>
          <c:order val="13"/>
          <c:tx>
            <c:strRef>
              <c:f>'3.3.E N excretion'!$B$31</c:f>
              <c:strCache>
                <c:ptCount val="1"/>
                <c:pt idx="0">
                  <c:v>Broiler per bird place</c:v>
                </c:pt>
              </c:strCache>
            </c:strRef>
          </c:tx>
          <c:marker>
            <c:symbol val="none"/>
          </c:marker>
          <c:cat>
            <c:numRef>
              <c:f>'3.3.E N excretion'!$C$3:$AG$3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'3.3.E N excretion'!$C$31:$AG$31</c:f>
              <c:numCache>
                <c:formatCode>0.0</c:formatCode>
                <c:ptCount val="31"/>
                <c:pt idx="0">
                  <c:v>0.35460000000000003</c:v>
                </c:pt>
                <c:pt idx="1">
                  <c:v>0.35460000000000003</c:v>
                </c:pt>
                <c:pt idx="2">
                  <c:v>0.35460000000000003</c:v>
                </c:pt>
                <c:pt idx="3">
                  <c:v>0.35460000000000003</c:v>
                </c:pt>
                <c:pt idx="4">
                  <c:v>0.35460000000000003</c:v>
                </c:pt>
                <c:pt idx="5">
                  <c:v>0.35460000000000003</c:v>
                </c:pt>
                <c:pt idx="6">
                  <c:v>0.35460000000000003</c:v>
                </c:pt>
                <c:pt idx="7">
                  <c:v>0.35460000000000003</c:v>
                </c:pt>
                <c:pt idx="8">
                  <c:v>0.35460000000000003</c:v>
                </c:pt>
                <c:pt idx="9">
                  <c:v>0.35460000000000003</c:v>
                </c:pt>
                <c:pt idx="10">
                  <c:v>0.35460000000000003</c:v>
                </c:pt>
                <c:pt idx="11">
                  <c:v>0.35460000000000003</c:v>
                </c:pt>
                <c:pt idx="12">
                  <c:v>0.35460000000000003</c:v>
                </c:pt>
                <c:pt idx="13">
                  <c:v>0.35460000000000003</c:v>
                </c:pt>
                <c:pt idx="14">
                  <c:v>0.35460000000000003</c:v>
                </c:pt>
                <c:pt idx="15">
                  <c:v>0.35460000000000003</c:v>
                </c:pt>
                <c:pt idx="16">
                  <c:v>0.35460000000000003</c:v>
                </c:pt>
                <c:pt idx="17">
                  <c:v>0.35460000000000003</c:v>
                </c:pt>
                <c:pt idx="18">
                  <c:v>0.35460000000000003</c:v>
                </c:pt>
                <c:pt idx="19">
                  <c:v>0.35460000000000003</c:v>
                </c:pt>
                <c:pt idx="20">
                  <c:v>0.35460000000000003</c:v>
                </c:pt>
                <c:pt idx="21">
                  <c:v>0.35460000000000003</c:v>
                </c:pt>
                <c:pt idx="22">
                  <c:v>0.35460000000000003</c:v>
                </c:pt>
                <c:pt idx="23">
                  <c:v>0.35460000000000003</c:v>
                </c:pt>
                <c:pt idx="24">
                  <c:v>0.35460000000000003</c:v>
                </c:pt>
                <c:pt idx="25">
                  <c:v>0.35460000000000003</c:v>
                </c:pt>
                <c:pt idx="26">
                  <c:v>0.35460000000000003</c:v>
                </c:pt>
                <c:pt idx="27">
                  <c:v>0.35460000000000003</c:v>
                </c:pt>
                <c:pt idx="28">
                  <c:v>0.35460000000000003</c:v>
                </c:pt>
                <c:pt idx="29">
                  <c:v>0.35460000000000003</c:v>
                </c:pt>
                <c:pt idx="30">
                  <c:v>0.35460000000000003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D-AD3D-4EF7-B342-6C07805E118D}"/>
            </c:ext>
          </c:extLst>
        </c:ser>
        <c:ser>
          <c:idx val="26"/>
          <c:order val="14"/>
          <c:tx>
            <c:strRef>
              <c:f>'3.3.E N excretion'!$B$32</c:f>
              <c:strCache>
                <c:ptCount val="1"/>
                <c:pt idx="0">
                  <c:v>Turkey per bird place</c:v>
                </c:pt>
              </c:strCache>
            </c:strRef>
          </c:tx>
          <c:marker>
            <c:symbol val="none"/>
          </c:marker>
          <c:cat>
            <c:numRef>
              <c:f>'3.3.E N excretion'!$C$3:$AG$3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'3.3.E N excretion'!$C$32:$AG$32</c:f>
              <c:numCache>
                <c:formatCode>0.0</c:formatCode>
                <c:ptCount val="31"/>
                <c:pt idx="0">
                  <c:v>1.5360000000000005</c:v>
                </c:pt>
                <c:pt idx="1">
                  <c:v>1.5360000000000005</c:v>
                </c:pt>
                <c:pt idx="2">
                  <c:v>1.5360000000000005</c:v>
                </c:pt>
                <c:pt idx="3">
                  <c:v>1.5360000000000005</c:v>
                </c:pt>
                <c:pt idx="4">
                  <c:v>1.5360000000000005</c:v>
                </c:pt>
                <c:pt idx="5">
                  <c:v>1.5360000000000005</c:v>
                </c:pt>
                <c:pt idx="6">
                  <c:v>1.5360000000000005</c:v>
                </c:pt>
                <c:pt idx="7">
                  <c:v>1.5360000000000005</c:v>
                </c:pt>
                <c:pt idx="8">
                  <c:v>1.5360000000000005</c:v>
                </c:pt>
                <c:pt idx="9">
                  <c:v>1.5360000000000005</c:v>
                </c:pt>
                <c:pt idx="10">
                  <c:v>1.5360000000000005</c:v>
                </c:pt>
                <c:pt idx="11">
                  <c:v>1.5360000000000005</c:v>
                </c:pt>
                <c:pt idx="12">
                  <c:v>1.5360000000000005</c:v>
                </c:pt>
                <c:pt idx="13">
                  <c:v>1.5360000000000005</c:v>
                </c:pt>
                <c:pt idx="14">
                  <c:v>1.5360000000000005</c:v>
                </c:pt>
                <c:pt idx="15">
                  <c:v>1.5360000000000005</c:v>
                </c:pt>
                <c:pt idx="16">
                  <c:v>1.5360000000000005</c:v>
                </c:pt>
                <c:pt idx="17">
                  <c:v>1.5360000000000005</c:v>
                </c:pt>
                <c:pt idx="18">
                  <c:v>1.5360000000000005</c:v>
                </c:pt>
                <c:pt idx="19">
                  <c:v>1.5360000000000005</c:v>
                </c:pt>
                <c:pt idx="20">
                  <c:v>1.5360000000000005</c:v>
                </c:pt>
                <c:pt idx="21">
                  <c:v>1.5360000000000005</c:v>
                </c:pt>
                <c:pt idx="22">
                  <c:v>1.5360000000000005</c:v>
                </c:pt>
                <c:pt idx="23">
                  <c:v>1.5360000000000005</c:v>
                </c:pt>
                <c:pt idx="24">
                  <c:v>1.5360000000000005</c:v>
                </c:pt>
                <c:pt idx="25">
                  <c:v>1.5360000000000005</c:v>
                </c:pt>
                <c:pt idx="26">
                  <c:v>1.5360000000000005</c:v>
                </c:pt>
                <c:pt idx="27">
                  <c:v>1.5360000000000005</c:v>
                </c:pt>
                <c:pt idx="28">
                  <c:v>1.5360000000000005</c:v>
                </c:pt>
                <c:pt idx="29">
                  <c:v>1.5360000000000005</c:v>
                </c:pt>
                <c:pt idx="30">
                  <c:v>1.5360000000000005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E-AD3D-4EF7-B342-6C07805E118D}"/>
            </c:ext>
          </c:extLst>
        </c:ser>
        <c:ser>
          <c:idx val="27"/>
          <c:order val="15"/>
          <c:tx>
            <c:strRef>
              <c:f>'3.3.E N excretion'!$B$33</c:f>
              <c:strCache>
                <c:ptCount val="1"/>
                <c:pt idx="0">
                  <c:v>Ducks</c:v>
                </c:pt>
              </c:strCache>
            </c:strRef>
          </c:tx>
          <c:marker>
            <c:symbol val="none"/>
          </c:marker>
          <c:cat>
            <c:numRef>
              <c:f>'3.3.E N excretion'!$C$3:$AG$3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'3.3.E N excretion'!$C$33:$AG$33</c:f>
              <c:numCache>
                <c:formatCode>0.0</c:formatCode>
                <c:ptCount val="31"/>
                <c:pt idx="0">
                  <c:v>0.81796500000000016</c:v>
                </c:pt>
                <c:pt idx="1">
                  <c:v>0.81796500000000016</c:v>
                </c:pt>
                <c:pt idx="2">
                  <c:v>0.81796500000000016</c:v>
                </c:pt>
                <c:pt idx="3">
                  <c:v>0.81796500000000016</c:v>
                </c:pt>
                <c:pt idx="4">
                  <c:v>0.81796500000000016</c:v>
                </c:pt>
                <c:pt idx="5">
                  <c:v>0.81796500000000016</c:v>
                </c:pt>
                <c:pt idx="6">
                  <c:v>0.81796500000000016</c:v>
                </c:pt>
                <c:pt idx="7">
                  <c:v>0.81796500000000016</c:v>
                </c:pt>
                <c:pt idx="8">
                  <c:v>0.81796500000000016</c:v>
                </c:pt>
                <c:pt idx="9">
                  <c:v>0.81796500000000016</c:v>
                </c:pt>
                <c:pt idx="10">
                  <c:v>0.81796500000000016</c:v>
                </c:pt>
                <c:pt idx="11">
                  <c:v>0.81796500000000016</c:v>
                </c:pt>
                <c:pt idx="12">
                  <c:v>0.81796500000000016</c:v>
                </c:pt>
                <c:pt idx="13">
                  <c:v>0.81796500000000016</c:v>
                </c:pt>
                <c:pt idx="14">
                  <c:v>0.81796500000000016</c:v>
                </c:pt>
                <c:pt idx="15">
                  <c:v>0.81796500000000016</c:v>
                </c:pt>
                <c:pt idx="16">
                  <c:v>0.81796500000000016</c:v>
                </c:pt>
                <c:pt idx="17">
                  <c:v>0.81796500000000016</c:v>
                </c:pt>
                <c:pt idx="18">
                  <c:v>0.81796500000000016</c:v>
                </c:pt>
                <c:pt idx="19">
                  <c:v>0.81796500000000016</c:v>
                </c:pt>
                <c:pt idx="20">
                  <c:v>0.81796500000000016</c:v>
                </c:pt>
                <c:pt idx="21">
                  <c:v>0.81796500000000016</c:v>
                </c:pt>
                <c:pt idx="22">
                  <c:v>0.81796500000000016</c:v>
                </c:pt>
                <c:pt idx="23">
                  <c:v>0.81796500000000016</c:v>
                </c:pt>
                <c:pt idx="24">
                  <c:v>0.81796500000000016</c:v>
                </c:pt>
                <c:pt idx="25">
                  <c:v>0.81796500000000016</c:v>
                </c:pt>
                <c:pt idx="26">
                  <c:v>0.81796500000000016</c:v>
                </c:pt>
                <c:pt idx="27">
                  <c:v>0.81796500000000016</c:v>
                </c:pt>
                <c:pt idx="28">
                  <c:v>0.81796500000000016</c:v>
                </c:pt>
                <c:pt idx="29">
                  <c:v>0.81796500000000016</c:v>
                </c:pt>
                <c:pt idx="30">
                  <c:v>0.81796500000000016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F-AD3D-4EF7-B342-6C07805E118D}"/>
            </c:ext>
          </c:extLst>
        </c:ser>
        <c:ser>
          <c:idx val="28"/>
          <c:order val="16"/>
          <c:tx>
            <c:strRef>
              <c:f>'3.3.E N excretion'!$B$34</c:f>
              <c:strCache>
                <c:ptCount val="1"/>
                <c:pt idx="0">
                  <c:v>Geese</c:v>
                </c:pt>
              </c:strCache>
            </c:strRef>
          </c:tx>
          <c:marker>
            <c:symbol val="none"/>
          </c:marker>
          <c:cat>
            <c:numRef>
              <c:f>'3.3.E N excretion'!$C$3:$AG$3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'3.3.E N excretion'!$C$34:$AG$34</c:f>
              <c:numCache>
                <c:formatCode>0.0</c:formatCode>
                <c:ptCount val="31"/>
                <c:pt idx="0">
                  <c:v>0.55000000000000004</c:v>
                </c:pt>
                <c:pt idx="1">
                  <c:v>0.55000000000000004</c:v>
                </c:pt>
                <c:pt idx="2">
                  <c:v>0.55000000000000004</c:v>
                </c:pt>
                <c:pt idx="3">
                  <c:v>0.55000000000000004</c:v>
                </c:pt>
                <c:pt idx="4">
                  <c:v>0.55000000000000004</c:v>
                </c:pt>
                <c:pt idx="5">
                  <c:v>0.55000000000000004</c:v>
                </c:pt>
                <c:pt idx="6">
                  <c:v>0.55000000000000004</c:v>
                </c:pt>
                <c:pt idx="7">
                  <c:v>0.55000000000000004</c:v>
                </c:pt>
                <c:pt idx="8">
                  <c:v>0.55000000000000004</c:v>
                </c:pt>
                <c:pt idx="9">
                  <c:v>0.55000000000000004</c:v>
                </c:pt>
                <c:pt idx="10">
                  <c:v>0.55000000000000004</c:v>
                </c:pt>
                <c:pt idx="11">
                  <c:v>0.55000000000000004</c:v>
                </c:pt>
                <c:pt idx="12">
                  <c:v>0.55000000000000004</c:v>
                </c:pt>
                <c:pt idx="13">
                  <c:v>0.55000000000000004</c:v>
                </c:pt>
                <c:pt idx="14">
                  <c:v>0.55000000000000004</c:v>
                </c:pt>
                <c:pt idx="15">
                  <c:v>0.55000000000000004</c:v>
                </c:pt>
                <c:pt idx="16">
                  <c:v>0.55000000000000004</c:v>
                </c:pt>
                <c:pt idx="17">
                  <c:v>0.55000000000000004</c:v>
                </c:pt>
                <c:pt idx="18">
                  <c:v>0.55000000000000004</c:v>
                </c:pt>
                <c:pt idx="19">
                  <c:v>0.55000000000000004</c:v>
                </c:pt>
                <c:pt idx="20">
                  <c:v>0.55000000000000004</c:v>
                </c:pt>
                <c:pt idx="21">
                  <c:v>0.55000000000000004</c:v>
                </c:pt>
                <c:pt idx="22">
                  <c:v>0.55000000000000004</c:v>
                </c:pt>
                <c:pt idx="23">
                  <c:v>0.55000000000000004</c:v>
                </c:pt>
                <c:pt idx="24">
                  <c:v>0.55000000000000004</c:v>
                </c:pt>
                <c:pt idx="25">
                  <c:v>0.55000000000000004</c:v>
                </c:pt>
                <c:pt idx="26">
                  <c:v>0.55000000000000004</c:v>
                </c:pt>
                <c:pt idx="27">
                  <c:v>0.55000000000000004</c:v>
                </c:pt>
                <c:pt idx="28">
                  <c:v>0.55000000000000004</c:v>
                </c:pt>
                <c:pt idx="29">
                  <c:v>0.55000000000000004</c:v>
                </c:pt>
                <c:pt idx="30">
                  <c:v>0.55000000000000004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0-AD3D-4EF7-B342-6C07805E118D}"/>
            </c:ext>
          </c:extLst>
        </c:ser>
        <c:ser>
          <c:idx val="31"/>
          <c:order val="17"/>
          <c:tx>
            <c:strRef>
              <c:f>'3.3.E N excretion'!$B$37</c:f>
              <c:strCache>
                <c:ptCount val="1"/>
                <c:pt idx="0">
                  <c:v>Goats</c:v>
                </c:pt>
              </c:strCache>
            </c:strRef>
          </c:tx>
          <c:marker>
            <c:symbol val="none"/>
          </c:marker>
          <c:cat>
            <c:numRef>
              <c:f>'3.3.E N excretion'!$C$3:$AG$3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'3.3.E N excretion'!$C$37:$AG$37</c:f>
              <c:numCache>
                <c:formatCode>0.0</c:formatCode>
                <c:ptCount val="31"/>
                <c:pt idx="0">
                  <c:v>12.934399999999997</c:v>
                </c:pt>
                <c:pt idx="1">
                  <c:v>12.934399999999997</c:v>
                </c:pt>
                <c:pt idx="2">
                  <c:v>12.934399999999997</c:v>
                </c:pt>
                <c:pt idx="3">
                  <c:v>12.934399999999997</c:v>
                </c:pt>
                <c:pt idx="4">
                  <c:v>12.934399999999997</c:v>
                </c:pt>
                <c:pt idx="5">
                  <c:v>12.934399999999997</c:v>
                </c:pt>
                <c:pt idx="6">
                  <c:v>12.934399999999997</c:v>
                </c:pt>
                <c:pt idx="7">
                  <c:v>12.934399999999997</c:v>
                </c:pt>
                <c:pt idx="8">
                  <c:v>12.934399999999997</c:v>
                </c:pt>
                <c:pt idx="9">
                  <c:v>12.934399999999997</c:v>
                </c:pt>
                <c:pt idx="10">
                  <c:v>12.934399999999997</c:v>
                </c:pt>
                <c:pt idx="11">
                  <c:v>12.934399999999997</c:v>
                </c:pt>
                <c:pt idx="12">
                  <c:v>12.934399999999997</c:v>
                </c:pt>
                <c:pt idx="13">
                  <c:v>12.934399999999997</c:v>
                </c:pt>
                <c:pt idx="14">
                  <c:v>12.934399999999997</c:v>
                </c:pt>
                <c:pt idx="15">
                  <c:v>12.934399999999997</c:v>
                </c:pt>
                <c:pt idx="16">
                  <c:v>12.934399999999997</c:v>
                </c:pt>
                <c:pt idx="17">
                  <c:v>12.934399999999997</c:v>
                </c:pt>
                <c:pt idx="18">
                  <c:v>12.934399999999997</c:v>
                </c:pt>
                <c:pt idx="19">
                  <c:v>12.934399999999997</c:v>
                </c:pt>
                <c:pt idx="20">
                  <c:v>12.934399999999997</c:v>
                </c:pt>
                <c:pt idx="21">
                  <c:v>12.934399999999997</c:v>
                </c:pt>
                <c:pt idx="22">
                  <c:v>12.934399999999997</c:v>
                </c:pt>
                <c:pt idx="23">
                  <c:v>12.934399999999997</c:v>
                </c:pt>
                <c:pt idx="24">
                  <c:v>12.934399999999997</c:v>
                </c:pt>
                <c:pt idx="25">
                  <c:v>12.934399999999997</c:v>
                </c:pt>
                <c:pt idx="26">
                  <c:v>12.934399999999997</c:v>
                </c:pt>
                <c:pt idx="27">
                  <c:v>12.934399999999997</c:v>
                </c:pt>
                <c:pt idx="28">
                  <c:v>12.934399999999997</c:v>
                </c:pt>
                <c:pt idx="29">
                  <c:v>12.934399999999997</c:v>
                </c:pt>
                <c:pt idx="30">
                  <c:v>12.934399999999997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1-AD3D-4EF7-B342-6C07805E118D}"/>
            </c:ext>
          </c:extLst>
        </c:ser>
        <c:ser>
          <c:idx val="32"/>
          <c:order val="18"/>
          <c:tx>
            <c:strRef>
              <c:f>'3.3.E N excretion'!$B$38</c:f>
              <c:strCache>
                <c:ptCount val="1"/>
                <c:pt idx="0">
                  <c:v>Deer (red) 6 months - 2 years</c:v>
                </c:pt>
              </c:strCache>
            </c:strRef>
          </c:tx>
          <c:marker>
            <c:symbol val="none"/>
          </c:marker>
          <c:cat>
            <c:numRef>
              <c:f>'3.3.E N excretion'!$C$3:$AG$3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'3.3.E N excretion'!$C$38:$AG$38</c:f>
              <c:numCache>
                <c:formatCode>0.0</c:formatCode>
                <c:ptCount val="31"/>
                <c:pt idx="0">
                  <c:v>14.3</c:v>
                </c:pt>
                <c:pt idx="1">
                  <c:v>14.3</c:v>
                </c:pt>
                <c:pt idx="2">
                  <c:v>14.3</c:v>
                </c:pt>
                <c:pt idx="3">
                  <c:v>14.3</c:v>
                </c:pt>
                <c:pt idx="4">
                  <c:v>14.3</c:v>
                </c:pt>
                <c:pt idx="5">
                  <c:v>14.3</c:v>
                </c:pt>
                <c:pt idx="6">
                  <c:v>14.3</c:v>
                </c:pt>
                <c:pt idx="7">
                  <c:v>14.3</c:v>
                </c:pt>
                <c:pt idx="8">
                  <c:v>14.3</c:v>
                </c:pt>
                <c:pt idx="9">
                  <c:v>14.3</c:v>
                </c:pt>
                <c:pt idx="10">
                  <c:v>14.3</c:v>
                </c:pt>
                <c:pt idx="11">
                  <c:v>14.3</c:v>
                </c:pt>
                <c:pt idx="12">
                  <c:v>14.3</c:v>
                </c:pt>
                <c:pt idx="13">
                  <c:v>14.3</c:v>
                </c:pt>
                <c:pt idx="14">
                  <c:v>14.3</c:v>
                </c:pt>
                <c:pt idx="15">
                  <c:v>14.3</c:v>
                </c:pt>
                <c:pt idx="16">
                  <c:v>14.3</c:v>
                </c:pt>
                <c:pt idx="17">
                  <c:v>14.3</c:v>
                </c:pt>
                <c:pt idx="18">
                  <c:v>14.3</c:v>
                </c:pt>
                <c:pt idx="19">
                  <c:v>14.3</c:v>
                </c:pt>
                <c:pt idx="20">
                  <c:v>14.3</c:v>
                </c:pt>
                <c:pt idx="21">
                  <c:v>14.3</c:v>
                </c:pt>
                <c:pt idx="22">
                  <c:v>14.3</c:v>
                </c:pt>
                <c:pt idx="23">
                  <c:v>14.3</c:v>
                </c:pt>
                <c:pt idx="24">
                  <c:v>14.3</c:v>
                </c:pt>
                <c:pt idx="25">
                  <c:v>14.3</c:v>
                </c:pt>
                <c:pt idx="26">
                  <c:v>14.3</c:v>
                </c:pt>
                <c:pt idx="27">
                  <c:v>14.3</c:v>
                </c:pt>
                <c:pt idx="28">
                  <c:v>14.3</c:v>
                </c:pt>
                <c:pt idx="29">
                  <c:v>14.3</c:v>
                </c:pt>
                <c:pt idx="30">
                  <c:v>14.3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2-AD3D-4EF7-B342-6C07805E118D}"/>
            </c:ext>
          </c:extLst>
        </c:ser>
        <c:ser>
          <c:idx val="34"/>
          <c:order val="19"/>
          <c:tx>
            <c:strRef>
              <c:f>'3.3.E N excretion'!$B$40</c:f>
              <c:strCache>
                <c:ptCount val="1"/>
                <c:pt idx="0">
                  <c:v>Deer (fallow) 6 months-2 years</c:v>
                </c:pt>
              </c:strCache>
            </c:strRef>
          </c:tx>
          <c:marker>
            <c:symbol val="none"/>
          </c:marker>
          <c:cat>
            <c:numRef>
              <c:f>'3.3.E N excretion'!$C$3:$AG$3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'3.3.E N excretion'!$C$40:$AG$40</c:f>
              <c:numCache>
                <c:formatCode>0.0</c:formatCode>
                <c:ptCount val="31"/>
                <c:pt idx="0">
                  <c:v>7.7</c:v>
                </c:pt>
                <c:pt idx="1">
                  <c:v>7.7</c:v>
                </c:pt>
                <c:pt idx="2">
                  <c:v>7.7</c:v>
                </c:pt>
                <c:pt idx="3">
                  <c:v>7.7</c:v>
                </c:pt>
                <c:pt idx="4">
                  <c:v>7.7</c:v>
                </c:pt>
                <c:pt idx="5">
                  <c:v>7.7</c:v>
                </c:pt>
                <c:pt idx="6">
                  <c:v>7.7</c:v>
                </c:pt>
                <c:pt idx="7">
                  <c:v>7.7</c:v>
                </c:pt>
                <c:pt idx="8">
                  <c:v>7.7</c:v>
                </c:pt>
                <c:pt idx="9">
                  <c:v>7.7</c:v>
                </c:pt>
                <c:pt idx="10">
                  <c:v>7.7</c:v>
                </c:pt>
                <c:pt idx="11">
                  <c:v>7.7</c:v>
                </c:pt>
                <c:pt idx="12">
                  <c:v>7.7</c:v>
                </c:pt>
                <c:pt idx="13">
                  <c:v>7.7</c:v>
                </c:pt>
                <c:pt idx="14">
                  <c:v>7.7</c:v>
                </c:pt>
                <c:pt idx="15">
                  <c:v>7.7</c:v>
                </c:pt>
                <c:pt idx="16">
                  <c:v>7.7</c:v>
                </c:pt>
                <c:pt idx="17">
                  <c:v>7.7</c:v>
                </c:pt>
                <c:pt idx="18">
                  <c:v>7.7</c:v>
                </c:pt>
                <c:pt idx="19">
                  <c:v>7.7</c:v>
                </c:pt>
                <c:pt idx="20">
                  <c:v>7.7</c:v>
                </c:pt>
                <c:pt idx="21">
                  <c:v>7.7</c:v>
                </c:pt>
                <c:pt idx="22">
                  <c:v>7.7</c:v>
                </c:pt>
                <c:pt idx="23">
                  <c:v>7.7</c:v>
                </c:pt>
                <c:pt idx="24">
                  <c:v>7.7</c:v>
                </c:pt>
                <c:pt idx="25">
                  <c:v>7.7</c:v>
                </c:pt>
                <c:pt idx="26">
                  <c:v>7.7</c:v>
                </c:pt>
                <c:pt idx="27">
                  <c:v>7.7</c:v>
                </c:pt>
                <c:pt idx="28">
                  <c:v>7.7</c:v>
                </c:pt>
                <c:pt idx="29">
                  <c:v>7.7</c:v>
                </c:pt>
                <c:pt idx="30">
                  <c:v>7.7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3-AD3D-4EF7-B342-6C07805E118D}"/>
            </c:ext>
          </c:extLst>
        </c:ser>
        <c:ser>
          <c:idx val="35"/>
          <c:order val="20"/>
          <c:tx>
            <c:strRef>
              <c:f>'3.3.E N excretion'!$B$41</c:f>
              <c:strCache>
                <c:ptCount val="1"/>
                <c:pt idx="0">
                  <c:v>Deer (fallow) &gt; 2 years</c:v>
                </c:pt>
              </c:strCache>
            </c:strRef>
          </c:tx>
          <c:marker>
            <c:symbol val="none"/>
          </c:marker>
          <c:cat>
            <c:numRef>
              <c:f>'3.3.E N excretion'!$C$3:$AG$3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'3.3.E N excretion'!$C$41:$AG$41</c:f>
              <c:numCache>
                <c:formatCode>0.0</c:formatCode>
                <c:ptCount val="31"/>
                <c:pt idx="0">
                  <c:v>14.3</c:v>
                </c:pt>
                <c:pt idx="1">
                  <c:v>14.3</c:v>
                </c:pt>
                <c:pt idx="2">
                  <c:v>14.3</c:v>
                </c:pt>
                <c:pt idx="3">
                  <c:v>14.3</c:v>
                </c:pt>
                <c:pt idx="4">
                  <c:v>14.3</c:v>
                </c:pt>
                <c:pt idx="5">
                  <c:v>14.3</c:v>
                </c:pt>
                <c:pt idx="6">
                  <c:v>14.3</c:v>
                </c:pt>
                <c:pt idx="7">
                  <c:v>14.3</c:v>
                </c:pt>
                <c:pt idx="8">
                  <c:v>14.3</c:v>
                </c:pt>
                <c:pt idx="9">
                  <c:v>14.3</c:v>
                </c:pt>
                <c:pt idx="10">
                  <c:v>14.3</c:v>
                </c:pt>
                <c:pt idx="11">
                  <c:v>14.3</c:v>
                </c:pt>
                <c:pt idx="12">
                  <c:v>14.3</c:v>
                </c:pt>
                <c:pt idx="13">
                  <c:v>14.3</c:v>
                </c:pt>
                <c:pt idx="14">
                  <c:v>14.3</c:v>
                </c:pt>
                <c:pt idx="15">
                  <c:v>14.3</c:v>
                </c:pt>
                <c:pt idx="16">
                  <c:v>14.3</c:v>
                </c:pt>
                <c:pt idx="17">
                  <c:v>14.3</c:v>
                </c:pt>
                <c:pt idx="18">
                  <c:v>14.3</c:v>
                </c:pt>
                <c:pt idx="19">
                  <c:v>14.3</c:v>
                </c:pt>
                <c:pt idx="20">
                  <c:v>14.3</c:v>
                </c:pt>
                <c:pt idx="21">
                  <c:v>14.3</c:v>
                </c:pt>
                <c:pt idx="22">
                  <c:v>14.3</c:v>
                </c:pt>
                <c:pt idx="23">
                  <c:v>14.3</c:v>
                </c:pt>
                <c:pt idx="24">
                  <c:v>14.3</c:v>
                </c:pt>
                <c:pt idx="25">
                  <c:v>14.3</c:v>
                </c:pt>
                <c:pt idx="26">
                  <c:v>14.3</c:v>
                </c:pt>
                <c:pt idx="27">
                  <c:v>14.3</c:v>
                </c:pt>
                <c:pt idx="28">
                  <c:v>14.3</c:v>
                </c:pt>
                <c:pt idx="29">
                  <c:v>14.3</c:v>
                </c:pt>
                <c:pt idx="30">
                  <c:v>14.3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4-AD3D-4EF7-B342-6C07805E118D}"/>
            </c:ext>
          </c:extLst>
        </c:ser>
        <c:ser>
          <c:idx val="36"/>
          <c:order val="21"/>
          <c:tx>
            <c:strRef>
              <c:f>'3.3.E N excretion'!$B$42</c:f>
              <c:strCache>
                <c:ptCount val="1"/>
                <c:pt idx="0">
                  <c:v>Deer (sika) 6 months - 2 years</c:v>
                </c:pt>
              </c:strCache>
            </c:strRef>
          </c:tx>
          <c:marker>
            <c:symbol val="none"/>
          </c:marker>
          <c:cat>
            <c:numRef>
              <c:f>'3.3.E N excretion'!$C$3:$AG$3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'3.3.E N excretion'!$C$42:$AG$42</c:f>
              <c:numCache>
                <c:formatCode>0.0</c:formatCode>
                <c:ptCount val="31"/>
                <c:pt idx="0">
                  <c:v>6.6</c:v>
                </c:pt>
                <c:pt idx="1">
                  <c:v>6.6</c:v>
                </c:pt>
                <c:pt idx="2">
                  <c:v>6.6</c:v>
                </c:pt>
                <c:pt idx="3">
                  <c:v>6.6</c:v>
                </c:pt>
                <c:pt idx="4">
                  <c:v>6.6</c:v>
                </c:pt>
                <c:pt idx="5">
                  <c:v>6.6</c:v>
                </c:pt>
                <c:pt idx="6">
                  <c:v>6.6</c:v>
                </c:pt>
                <c:pt idx="7">
                  <c:v>6.6</c:v>
                </c:pt>
                <c:pt idx="8">
                  <c:v>6.6</c:v>
                </c:pt>
                <c:pt idx="9">
                  <c:v>6.6</c:v>
                </c:pt>
                <c:pt idx="10">
                  <c:v>6.6</c:v>
                </c:pt>
                <c:pt idx="11">
                  <c:v>6.6</c:v>
                </c:pt>
                <c:pt idx="12">
                  <c:v>6.6</c:v>
                </c:pt>
                <c:pt idx="13">
                  <c:v>6.6</c:v>
                </c:pt>
                <c:pt idx="14">
                  <c:v>6.6</c:v>
                </c:pt>
                <c:pt idx="15">
                  <c:v>6.6</c:v>
                </c:pt>
                <c:pt idx="16">
                  <c:v>6.6</c:v>
                </c:pt>
                <c:pt idx="17">
                  <c:v>6.6</c:v>
                </c:pt>
                <c:pt idx="18">
                  <c:v>6.6</c:v>
                </c:pt>
                <c:pt idx="19">
                  <c:v>6.6</c:v>
                </c:pt>
                <c:pt idx="20">
                  <c:v>6.6</c:v>
                </c:pt>
                <c:pt idx="21">
                  <c:v>6.6</c:v>
                </c:pt>
                <c:pt idx="22">
                  <c:v>6.6</c:v>
                </c:pt>
                <c:pt idx="23">
                  <c:v>6.6</c:v>
                </c:pt>
                <c:pt idx="24">
                  <c:v>6.6</c:v>
                </c:pt>
                <c:pt idx="25">
                  <c:v>6.6</c:v>
                </c:pt>
                <c:pt idx="26">
                  <c:v>6.6</c:v>
                </c:pt>
                <c:pt idx="27">
                  <c:v>6.6</c:v>
                </c:pt>
                <c:pt idx="28">
                  <c:v>6.6</c:v>
                </c:pt>
                <c:pt idx="29">
                  <c:v>6.6</c:v>
                </c:pt>
                <c:pt idx="30">
                  <c:v>6.6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5-AD3D-4EF7-B342-6C07805E118D}"/>
            </c:ext>
          </c:extLst>
        </c:ser>
        <c:ser>
          <c:idx val="37"/>
          <c:order val="22"/>
          <c:tx>
            <c:strRef>
              <c:f>'3.3.E N excretion'!$B$43</c:f>
              <c:strCache>
                <c:ptCount val="1"/>
                <c:pt idx="0">
                  <c:v>Deer (sika) &gt; 2 years</c:v>
                </c:pt>
              </c:strCache>
            </c:strRef>
          </c:tx>
          <c:marker>
            <c:symbol val="none"/>
          </c:marker>
          <c:cat>
            <c:numRef>
              <c:f>'3.3.E N excretion'!$C$3:$AG$3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'3.3.E N excretion'!$C$43:$AG$43</c:f>
              <c:numCache>
                <c:formatCode>0.0</c:formatCode>
                <c:ptCount val="31"/>
                <c:pt idx="0">
                  <c:v>11</c:v>
                </c:pt>
                <c:pt idx="1">
                  <c:v>11</c:v>
                </c:pt>
                <c:pt idx="2">
                  <c:v>11</c:v>
                </c:pt>
                <c:pt idx="3">
                  <c:v>11</c:v>
                </c:pt>
                <c:pt idx="4">
                  <c:v>11</c:v>
                </c:pt>
                <c:pt idx="5">
                  <c:v>11</c:v>
                </c:pt>
                <c:pt idx="6">
                  <c:v>11</c:v>
                </c:pt>
                <c:pt idx="7">
                  <c:v>11</c:v>
                </c:pt>
                <c:pt idx="8">
                  <c:v>11</c:v>
                </c:pt>
                <c:pt idx="9">
                  <c:v>11</c:v>
                </c:pt>
                <c:pt idx="10">
                  <c:v>11</c:v>
                </c:pt>
                <c:pt idx="11">
                  <c:v>11</c:v>
                </c:pt>
                <c:pt idx="12">
                  <c:v>11</c:v>
                </c:pt>
                <c:pt idx="13">
                  <c:v>11</c:v>
                </c:pt>
                <c:pt idx="14">
                  <c:v>11</c:v>
                </c:pt>
                <c:pt idx="15">
                  <c:v>11</c:v>
                </c:pt>
                <c:pt idx="16">
                  <c:v>11</c:v>
                </c:pt>
                <c:pt idx="17">
                  <c:v>11</c:v>
                </c:pt>
                <c:pt idx="18">
                  <c:v>11</c:v>
                </c:pt>
                <c:pt idx="19">
                  <c:v>11</c:v>
                </c:pt>
                <c:pt idx="20">
                  <c:v>11</c:v>
                </c:pt>
                <c:pt idx="21">
                  <c:v>11</c:v>
                </c:pt>
                <c:pt idx="22">
                  <c:v>11</c:v>
                </c:pt>
                <c:pt idx="23">
                  <c:v>11</c:v>
                </c:pt>
                <c:pt idx="24">
                  <c:v>11</c:v>
                </c:pt>
                <c:pt idx="25">
                  <c:v>11</c:v>
                </c:pt>
                <c:pt idx="26">
                  <c:v>11</c:v>
                </c:pt>
                <c:pt idx="27">
                  <c:v>11</c:v>
                </c:pt>
                <c:pt idx="28">
                  <c:v>11</c:v>
                </c:pt>
                <c:pt idx="29">
                  <c:v>11</c:v>
                </c:pt>
                <c:pt idx="30">
                  <c:v>11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6-AD3D-4EF7-B342-6C07805E118D}"/>
            </c:ext>
          </c:extLst>
        </c:ser>
        <c:ser>
          <c:idx val="38"/>
          <c:order val="23"/>
          <c:tx>
            <c:strRef>
              <c:f>'3.3.E N excretion'!$B$44</c:f>
              <c:strCache>
                <c:ptCount val="1"/>
                <c:pt idx="0">
                  <c:v>Mink</c:v>
                </c:pt>
              </c:strCache>
            </c:strRef>
          </c:tx>
          <c:marker>
            <c:symbol val="none"/>
          </c:marker>
          <c:cat>
            <c:numRef>
              <c:f>'3.3.E N excretion'!$C$3:$AG$3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'3.3.E N excretion'!$C$44:$AG$44</c:f>
              <c:numCache>
                <c:formatCode>0.0</c:formatCode>
                <c:ptCount val="31"/>
                <c:pt idx="0">
                  <c:v>4.59</c:v>
                </c:pt>
                <c:pt idx="1">
                  <c:v>4.59</c:v>
                </c:pt>
                <c:pt idx="2">
                  <c:v>4.59</c:v>
                </c:pt>
                <c:pt idx="3">
                  <c:v>4.59</c:v>
                </c:pt>
                <c:pt idx="4">
                  <c:v>4.59</c:v>
                </c:pt>
                <c:pt idx="5">
                  <c:v>4.59</c:v>
                </c:pt>
                <c:pt idx="6">
                  <c:v>4.59</c:v>
                </c:pt>
                <c:pt idx="7">
                  <c:v>4.59</c:v>
                </c:pt>
                <c:pt idx="8">
                  <c:v>4.59</c:v>
                </c:pt>
                <c:pt idx="9">
                  <c:v>4.59</c:v>
                </c:pt>
                <c:pt idx="10">
                  <c:v>4.59</c:v>
                </c:pt>
                <c:pt idx="11">
                  <c:v>4.59</c:v>
                </c:pt>
                <c:pt idx="12">
                  <c:v>4.59</c:v>
                </c:pt>
                <c:pt idx="13">
                  <c:v>4.59</c:v>
                </c:pt>
                <c:pt idx="14">
                  <c:v>4.59</c:v>
                </c:pt>
                <c:pt idx="15">
                  <c:v>4.59</c:v>
                </c:pt>
                <c:pt idx="16">
                  <c:v>4.59</c:v>
                </c:pt>
                <c:pt idx="17">
                  <c:v>4.59</c:v>
                </c:pt>
                <c:pt idx="18">
                  <c:v>4.59</c:v>
                </c:pt>
                <c:pt idx="19">
                  <c:v>4.59</c:v>
                </c:pt>
                <c:pt idx="20">
                  <c:v>4.59</c:v>
                </c:pt>
                <c:pt idx="21">
                  <c:v>4.59</c:v>
                </c:pt>
                <c:pt idx="22">
                  <c:v>4.59</c:v>
                </c:pt>
                <c:pt idx="23">
                  <c:v>4.59</c:v>
                </c:pt>
                <c:pt idx="24">
                  <c:v>4.59</c:v>
                </c:pt>
                <c:pt idx="25">
                  <c:v>4.59</c:v>
                </c:pt>
                <c:pt idx="26">
                  <c:v>4.59</c:v>
                </c:pt>
                <c:pt idx="27">
                  <c:v>4.59</c:v>
                </c:pt>
                <c:pt idx="28">
                  <c:v>4.59</c:v>
                </c:pt>
                <c:pt idx="29">
                  <c:v>4.59</c:v>
                </c:pt>
                <c:pt idx="30">
                  <c:v>4.59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7-AD3D-4EF7-B342-6C07805E118D}"/>
            </c:ext>
          </c:extLst>
        </c:ser>
        <c:ser>
          <c:idx val="39"/>
          <c:order val="24"/>
          <c:tx>
            <c:strRef>
              <c:f>'3.3.E N excretion'!$B$45</c:f>
              <c:strCache>
                <c:ptCount val="1"/>
                <c:pt idx="0">
                  <c:v>Fox</c:v>
                </c:pt>
              </c:strCache>
            </c:strRef>
          </c:tx>
          <c:marker>
            <c:symbol val="none"/>
          </c:marker>
          <c:cat>
            <c:numRef>
              <c:f>'3.3.E N excretion'!$C$3:$AG$3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'3.3.E N excretion'!$C$45:$AG$45</c:f>
              <c:numCache>
                <c:formatCode>0.0</c:formatCode>
                <c:ptCount val="31"/>
                <c:pt idx="0">
                  <c:v>12.09</c:v>
                </c:pt>
                <c:pt idx="1">
                  <c:v>12.09</c:v>
                </c:pt>
                <c:pt idx="2">
                  <c:v>12.09</c:v>
                </c:pt>
                <c:pt idx="3">
                  <c:v>12.09</c:v>
                </c:pt>
                <c:pt idx="4">
                  <c:v>12.09</c:v>
                </c:pt>
                <c:pt idx="5">
                  <c:v>12.09</c:v>
                </c:pt>
                <c:pt idx="6">
                  <c:v>12.09</c:v>
                </c:pt>
                <c:pt idx="7">
                  <c:v>12.09</c:v>
                </c:pt>
                <c:pt idx="8">
                  <c:v>12.09</c:v>
                </c:pt>
                <c:pt idx="9">
                  <c:v>12.09</c:v>
                </c:pt>
                <c:pt idx="10">
                  <c:v>12.09</c:v>
                </c:pt>
                <c:pt idx="11">
                  <c:v>12.09</c:v>
                </c:pt>
                <c:pt idx="12">
                  <c:v>12.09</c:v>
                </c:pt>
                <c:pt idx="13">
                  <c:v>12.09</c:v>
                </c:pt>
                <c:pt idx="14">
                  <c:v>12.09</c:v>
                </c:pt>
                <c:pt idx="15">
                  <c:v>12.09</c:v>
                </c:pt>
                <c:pt idx="16">
                  <c:v>12.09</c:v>
                </c:pt>
                <c:pt idx="17">
                  <c:v>12.09</c:v>
                </c:pt>
                <c:pt idx="18">
                  <c:v>12.09</c:v>
                </c:pt>
                <c:pt idx="19">
                  <c:v>12.09</c:v>
                </c:pt>
                <c:pt idx="20">
                  <c:v>12.09</c:v>
                </c:pt>
                <c:pt idx="21">
                  <c:v>12.09</c:v>
                </c:pt>
                <c:pt idx="22">
                  <c:v>12.09</c:v>
                </c:pt>
                <c:pt idx="23">
                  <c:v>12.09</c:v>
                </c:pt>
                <c:pt idx="24">
                  <c:v>12.09</c:v>
                </c:pt>
                <c:pt idx="25">
                  <c:v>12.09</c:v>
                </c:pt>
                <c:pt idx="26">
                  <c:v>12.09</c:v>
                </c:pt>
                <c:pt idx="27">
                  <c:v>12.09</c:v>
                </c:pt>
                <c:pt idx="28">
                  <c:v>12.09</c:v>
                </c:pt>
                <c:pt idx="29">
                  <c:v>12.09</c:v>
                </c:pt>
                <c:pt idx="30">
                  <c:v>12.09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8-AD3D-4EF7-B342-6C07805E118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25721216"/>
        <c:axId val="431410560"/>
      </c:lineChart>
      <c:catAx>
        <c:axId val="4257212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100"/>
            </a:pPr>
            <a:endParaRPr lang="en-US"/>
          </a:p>
        </c:txPr>
        <c:crossAx val="431410560"/>
        <c:crosses val="autoZero"/>
        <c:auto val="1"/>
        <c:lblAlgn val="ctr"/>
        <c:lblOffset val="100"/>
        <c:noMultiLvlLbl val="0"/>
      </c:catAx>
      <c:valAx>
        <c:axId val="431410560"/>
        <c:scaling>
          <c:orientation val="minMax"/>
        </c:scaling>
        <c:delete val="0"/>
        <c:axPos val="l"/>
        <c:majorGridlines/>
        <c:numFmt formatCode="0.0" sourceLinked="1"/>
        <c:majorTickMark val="out"/>
        <c:minorTickMark val="none"/>
        <c:tickLblPos val="nextTo"/>
        <c:txPr>
          <a:bodyPr/>
          <a:lstStyle/>
          <a:p>
            <a:pPr>
              <a:defRPr sz="1100"/>
            </a:pPr>
            <a:endParaRPr lang="en-US"/>
          </a:p>
        </c:txPr>
        <c:crossAx val="425721216"/>
        <c:crosses val="autoZero"/>
        <c:crossBetween val="between"/>
      </c:valAx>
      <c:spPr>
        <a:noFill/>
      </c:spPr>
    </c:plotArea>
    <c:legend>
      <c:legendPos val="b"/>
      <c:layout>
        <c:manualLayout>
          <c:xMode val="edge"/>
          <c:yMode val="edge"/>
          <c:x val="3.606896668338791E-2"/>
          <c:y val="0.81486348543781428"/>
          <c:w val="0.94289427851582963"/>
          <c:h val="0.17067868323688454"/>
        </c:manualLayout>
      </c:layout>
      <c:overlay val="0"/>
    </c:legend>
    <c:plotVisOnly val="1"/>
    <c:dispBlanksAs val="gap"/>
    <c:showDLblsOverMax val="0"/>
  </c:chart>
  <c:spPr>
    <a:noFill/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1768473</xdr:colOff>
      <xdr:row>36</xdr:row>
      <xdr:rowOff>115624</xdr:rowOff>
    </xdr:from>
    <xdr:to>
      <xdr:col>36</xdr:col>
      <xdr:colOff>177799</xdr:colOff>
      <xdr:row>57</xdr:row>
      <xdr:rowOff>152400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DF17BA8-E2A8-44C0-ABD2-6C0F149D5B1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1193800</xdr:colOff>
      <xdr:row>66</xdr:row>
      <xdr:rowOff>173831</xdr:rowOff>
    </xdr:from>
    <xdr:to>
      <xdr:col>34</xdr:col>
      <xdr:colOff>165100</xdr:colOff>
      <xdr:row>88</xdr:row>
      <xdr:rowOff>138112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DC98B32C-B39B-43F8-B25C-9AB961263FA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</xdr:colOff>
      <xdr:row>46</xdr:row>
      <xdr:rowOff>9524</xdr:rowOff>
    </xdr:from>
    <xdr:to>
      <xdr:col>32</xdr:col>
      <xdr:colOff>596900</xdr:colOff>
      <xdr:row>67</xdr:row>
      <xdr:rowOff>9524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0</xdr:colOff>
      <xdr:row>71</xdr:row>
      <xdr:rowOff>50800</xdr:rowOff>
    </xdr:from>
    <xdr:to>
      <xdr:col>32</xdr:col>
      <xdr:colOff>571500</xdr:colOff>
      <xdr:row>102</xdr:row>
      <xdr:rowOff>50800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4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EEFAC5-CE02-4487-8615-02DBB5398FAF}">
  <sheetPr>
    <tabColor rgb="FF92D050"/>
  </sheetPr>
  <dimension ref="B1:F26"/>
  <sheetViews>
    <sheetView tabSelected="1" zoomScaleNormal="100" workbookViewId="0">
      <selection activeCell="O20" sqref="O20"/>
    </sheetView>
  </sheetViews>
  <sheetFormatPr defaultRowHeight="15" x14ac:dyDescent="0.25"/>
  <cols>
    <col min="1" max="1" width="3.28515625" style="254" customWidth="1"/>
    <col min="2" max="2" width="37" style="254" customWidth="1"/>
    <col min="3" max="16384" width="9.140625" style="254"/>
  </cols>
  <sheetData>
    <row r="1" spans="2:6" x14ac:dyDescent="0.25">
      <c r="B1" s="182" t="s">
        <v>157</v>
      </c>
    </row>
    <row r="3" spans="2:6" ht="18" x14ac:dyDescent="0.25">
      <c r="B3" s="146" t="s">
        <v>158</v>
      </c>
      <c r="C3" s="167" t="s">
        <v>321</v>
      </c>
      <c r="D3" s="167" t="s">
        <v>322</v>
      </c>
      <c r="E3" s="167" t="s">
        <v>323</v>
      </c>
    </row>
    <row r="4" spans="2:6" x14ac:dyDescent="0.25">
      <c r="B4" s="165" t="s">
        <v>159</v>
      </c>
      <c r="C4" s="186"/>
      <c r="D4" s="186"/>
      <c r="E4" s="186"/>
    </row>
    <row r="5" spans="2:6" x14ac:dyDescent="0.25">
      <c r="B5" s="255" t="s">
        <v>160</v>
      </c>
      <c r="C5" s="256" t="s">
        <v>30</v>
      </c>
      <c r="D5" s="256" t="s">
        <v>161</v>
      </c>
      <c r="E5" s="256" t="s">
        <v>30</v>
      </c>
    </row>
    <row r="6" spans="2:6" x14ac:dyDescent="0.25">
      <c r="B6" s="255" t="s">
        <v>162</v>
      </c>
      <c r="C6" s="256" t="s">
        <v>30</v>
      </c>
      <c r="D6" s="256" t="s">
        <v>163</v>
      </c>
      <c r="E6" s="256" t="s">
        <v>30</v>
      </c>
    </row>
    <row r="7" spans="2:6" x14ac:dyDescent="0.25">
      <c r="B7" s="255" t="s">
        <v>164</v>
      </c>
      <c r="C7" s="256" t="s">
        <v>30</v>
      </c>
      <c r="D7" s="256" t="s">
        <v>165</v>
      </c>
      <c r="E7" s="256" t="s">
        <v>30</v>
      </c>
    </row>
    <row r="8" spans="2:6" x14ac:dyDescent="0.25">
      <c r="B8" s="255" t="s">
        <v>166</v>
      </c>
      <c r="C8" s="256" t="s">
        <v>30</v>
      </c>
      <c r="D8" s="256" t="s">
        <v>165</v>
      </c>
      <c r="E8" s="256" t="s">
        <v>30</v>
      </c>
    </row>
    <row r="9" spans="2:6" x14ac:dyDescent="0.25">
      <c r="B9" s="165" t="s">
        <v>167</v>
      </c>
      <c r="C9" s="256"/>
      <c r="D9" s="256"/>
      <c r="E9" s="256"/>
    </row>
    <row r="10" spans="2:6" x14ac:dyDescent="0.25">
      <c r="B10" s="255" t="s">
        <v>168</v>
      </c>
      <c r="C10" s="256" t="s">
        <v>30</v>
      </c>
      <c r="D10" s="256" t="s">
        <v>161</v>
      </c>
      <c r="E10" s="256" t="s">
        <v>165</v>
      </c>
    </row>
    <row r="11" spans="2:6" x14ac:dyDescent="0.25">
      <c r="B11" s="255" t="s">
        <v>169</v>
      </c>
      <c r="C11" s="256" t="s">
        <v>30</v>
      </c>
      <c r="D11" s="256" t="s">
        <v>165</v>
      </c>
      <c r="E11" s="256" t="s">
        <v>170</v>
      </c>
      <c r="F11" s="144"/>
    </row>
    <row r="12" spans="2:6" x14ac:dyDescent="0.25">
      <c r="B12" s="255" t="s">
        <v>164</v>
      </c>
      <c r="C12" s="256" t="s">
        <v>30</v>
      </c>
      <c r="D12" s="256" t="s">
        <v>165</v>
      </c>
      <c r="E12" s="256" t="s">
        <v>170</v>
      </c>
      <c r="F12" s="144"/>
    </row>
    <row r="13" spans="2:6" x14ac:dyDescent="0.25">
      <c r="B13" s="255" t="s">
        <v>166</v>
      </c>
      <c r="C13" s="256" t="s">
        <v>30</v>
      </c>
      <c r="D13" s="256" t="s">
        <v>171</v>
      </c>
      <c r="E13" s="256" t="s">
        <v>170</v>
      </c>
    </row>
    <row r="14" spans="2:6" ht="18" x14ac:dyDescent="0.25">
      <c r="B14" s="255" t="s">
        <v>324</v>
      </c>
      <c r="C14" s="256" t="s">
        <v>30</v>
      </c>
      <c r="D14" s="256" t="s">
        <v>30</v>
      </c>
      <c r="E14" s="256" t="s">
        <v>161</v>
      </c>
    </row>
    <row r="15" spans="2:6" x14ac:dyDescent="0.25">
      <c r="B15" s="165" t="s">
        <v>172</v>
      </c>
      <c r="C15" s="256" t="s">
        <v>173</v>
      </c>
      <c r="D15" s="256" t="s">
        <v>173</v>
      </c>
      <c r="E15" s="256" t="s">
        <v>173</v>
      </c>
    </row>
    <row r="16" spans="2:6" x14ac:dyDescent="0.25">
      <c r="B16" s="165" t="s">
        <v>174</v>
      </c>
      <c r="C16" s="256"/>
      <c r="D16" s="256"/>
      <c r="E16" s="256"/>
    </row>
    <row r="17" spans="2:5" ht="18" x14ac:dyDescent="0.25">
      <c r="B17" s="255" t="s">
        <v>325</v>
      </c>
      <c r="C17" s="256" t="s">
        <v>30</v>
      </c>
      <c r="D17" s="256" t="s">
        <v>30</v>
      </c>
      <c r="E17" s="256" t="s">
        <v>163</v>
      </c>
    </row>
    <row r="18" spans="2:5" ht="18" x14ac:dyDescent="0.25">
      <c r="B18" s="255" t="s">
        <v>326</v>
      </c>
      <c r="C18" s="256" t="s">
        <v>30</v>
      </c>
      <c r="D18" s="256" t="s">
        <v>30</v>
      </c>
      <c r="E18" s="256" t="s">
        <v>163</v>
      </c>
    </row>
    <row r="19" spans="2:5" x14ac:dyDescent="0.25">
      <c r="B19" s="165" t="s">
        <v>175</v>
      </c>
      <c r="C19" s="256" t="s">
        <v>173</v>
      </c>
      <c r="D19" s="256" t="s">
        <v>173</v>
      </c>
      <c r="E19" s="256" t="s">
        <v>173</v>
      </c>
    </row>
    <row r="20" spans="2:5" ht="30" x14ac:dyDescent="0.25">
      <c r="B20" s="165" t="s">
        <v>176</v>
      </c>
      <c r="C20" s="256" t="s">
        <v>173</v>
      </c>
      <c r="D20" s="256" t="s">
        <v>30</v>
      </c>
      <c r="E20" s="256" t="s">
        <v>30</v>
      </c>
    </row>
    <row r="21" spans="2:5" x14ac:dyDescent="0.25">
      <c r="B21" s="165" t="s">
        <v>177</v>
      </c>
      <c r="C21" s="256" t="s">
        <v>163</v>
      </c>
      <c r="D21" s="256" t="s">
        <v>173</v>
      </c>
      <c r="E21" s="256" t="s">
        <v>173</v>
      </c>
    </row>
    <row r="22" spans="2:5" x14ac:dyDescent="0.25">
      <c r="B22" s="165" t="s">
        <v>178</v>
      </c>
      <c r="C22" s="256" t="s">
        <v>165</v>
      </c>
      <c r="D22" s="256" t="s">
        <v>173</v>
      </c>
      <c r="E22" s="256" t="s">
        <v>173</v>
      </c>
    </row>
    <row r="23" spans="2:5" x14ac:dyDescent="0.25">
      <c r="B23" s="165" t="s">
        <v>179</v>
      </c>
      <c r="C23" s="256" t="s">
        <v>30</v>
      </c>
      <c r="D23" s="256" t="s">
        <v>173</v>
      </c>
      <c r="E23" s="256" t="s">
        <v>173</v>
      </c>
    </row>
    <row r="24" spans="2:5" x14ac:dyDescent="0.25">
      <c r="B24" s="165" t="s">
        <v>180</v>
      </c>
      <c r="C24" s="256" t="s">
        <v>173</v>
      </c>
      <c r="D24" s="256" t="s">
        <v>173</v>
      </c>
      <c r="E24" s="256" t="s">
        <v>173</v>
      </c>
    </row>
    <row r="26" spans="2:5" x14ac:dyDescent="0.25">
      <c r="B26" s="257" t="s">
        <v>181</v>
      </c>
    </row>
  </sheetData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92A5A1-1AB4-4918-BD83-00861DAC3424}">
  <sheetPr>
    <tabColor rgb="FF00B0F0"/>
  </sheetPr>
  <dimension ref="B1:AG49"/>
  <sheetViews>
    <sheetView zoomScale="75" zoomScaleNormal="75" workbookViewId="0">
      <pane ySplit="1" topLeftCell="A2" activePane="bottomLeft" state="frozen"/>
      <selection pane="bottomLeft" activeCell="AJ31" sqref="AJ31"/>
    </sheetView>
  </sheetViews>
  <sheetFormatPr defaultRowHeight="15" x14ac:dyDescent="0.25"/>
  <cols>
    <col min="1" max="1" width="7" style="31" customWidth="1"/>
    <col min="2" max="2" width="39.42578125" style="31" bestFit="1" customWidth="1"/>
    <col min="3" max="33" width="8.7109375" style="31" customWidth="1"/>
    <col min="34" max="16384" width="9.140625" style="31"/>
  </cols>
  <sheetData>
    <row r="1" spans="2:33" x14ac:dyDescent="0.25">
      <c r="B1" s="225" t="s">
        <v>392</v>
      </c>
    </row>
    <row r="3" spans="2:33" s="228" customFormat="1" x14ac:dyDescent="0.25">
      <c r="B3" s="260" t="s">
        <v>31</v>
      </c>
      <c r="C3" s="261" t="s">
        <v>403</v>
      </c>
      <c r="D3" s="261" t="s">
        <v>404</v>
      </c>
      <c r="E3" s="261" t="s">
        <v>405</v>
      </c>
      <c r="F3" s="261" t="s">
        <v>406</v>
      </c>
      <c r="G3" s="261" t="s">
        <v>407</v>
      </c>
      <c r="H3" s="261" t="s">
        <v>408</v>
      </c>
      <c r="I3" s="261" t="s">
        <v>409</v>
      </c>
      <c r="J3" s="261" t="s">
        <v>410</v>
      </c>
      <c r="K3" s="261" t="s">
        <v>411</v>
      </c>
      <c r="L3" s="261" t="s">
        <v>412</v>
      </c>
      <c r="M3" s="261" t="s">
        <v>413</v>
      </c>
      <c r="N3" s="261" t="s">
        <v>414</v>
      </c>
      <c r="O3" s="261" t="s">
        <v>415</v>
      </c>
      <c r="P3" s="261" t="s">
        <v>416</v>
      </c>
      <c r="Q3" s="261">
        <v>2004</v>
      </c>
      <c r="R3" s="261">
        <v>2005</v>
      </c>
      <c r="S3" s="261">
        <v>2006</v>
      </c>
      <c r="T3" s="261">
        <v>2007</v>
      </c>
      <c r="U3" s="261">
        <v>2008</v>
      </c>
      <c r="V3" s="261">
        <v>2009</v>
      </c>
      <c r="W3" s="261">
        <v>2010</v>
      </c>
      <c r="X3" s="261">
        <v>2011</v>
      </c>
      <c r="Y3" s="261">
        <v>2012</v>
      </c>
      <c r="Z3" s="261">
        <v>2013</v>
      </c>
      <c r="AA3" s="261">
        <v>2014</v>
      </c>
      <c r="AB3" s="261">
        <v>2015</v>
      </c>
      <c r="AC3" s="261">
        <v>2016</v>
      </c>
      <c r="AD3" s="261">
        <v>2017</v>
      </c>
      <c r="AE3" s="261">
        <v>2018</v>
      </c>
      <c r="AF3" s="261">
        <v>2019</v>
      </c>
      <c r="AG3" s="261">
        <v>2020</v>
      </c>
    </row>
    <row r="4" spans="2:33" s="227" customFormat="1" x14ac:dyDescent="0.25">
      <c r="B4" s="227" t="s">
        <v>417</v>
      </c>
      <c r="C4" s="259">
        <v>6821.7999999999993</v>
      </c>
      <c r="D4" s="259">
        <v>6921.4500000000007</v>
      </c>
      <c r="E4" s="259">
        <v>6973.4000000000005</v>
      </c>
      <c r="F4" s="259">
        <v>6959.2999999999993</v>
      </c>
      <c r="G4" s="259">
        <v>6965.2000000000007</v>
      </c>
      <c r="H4" s="259">
        <v>7008.7499999999991</v>
      </c>
      <c r="I4" s="259">
        <v>7282.3</v>
      </c>
      <c r="J4" s="259">
        <v>7490.9500000000007</v>
      </c>
      <c r="K4" s="259">
        <v>7592.0999999999995</v>
      </c>
      <c r="L4" s="259">
        <v>7347.55</v>
      </c>
      <c r="M4" s="259">
        <v>7011.9499999999989</v>
      </c>
      <c r="N4" s="259">
        <v>7022.3</v>
      </c>
      <c r="O4" s="259">
        <v>6960.7999999999993</v>
      </c>
      <c r="P4" s="259">
        <v>6971.3000000000011</v>
      </c>
      <c r="Q4" s="259">
        <v>6972.7</v>
      </c>
      <c r="R4" s="259">
        <v>6951.1114999999991</v>
      </c>
      <c r="S4" s="259">
        <v>6925.2510000000002</v>
      </c>
      <c r="T4" s="259">
        <v>6826.9335000000001</v>
      </c>
      <c r="U4" s="259">
        <v>6827.5780000000013</v>
      </c>
      <c r="V4" s="259">
        <v>6812.9930000000004</v>
      </c>
      <c r="W4" s="259">
        <v>6545.8359999999993</v>
      </c>
      <c r="X4" s="259">
        <v>6429.7785000000003</v>
      </c>
      <c r="Y4" s="259">
        <v>6688.0475000000006</v>
      </c>
      <c r="Z4" s="259">
        <v>6828.6825000000008</v>
      </c>
      <c r="AA4" s="259">
        <v>6841.4974999999995</v>
      </c>
      <c r="AB4" s="259">
        <v>6894.6489999999994</v>
      </c>
      <c r="AC4" s="259">
        <v>7139.2124999999987</v>
      </c>
      <c r="AD4" s="259">
        <v>7278.130000000001</v>
      </c>
      <c r="AE4" s="259">
        <v>7260.6869999999999</v>
      </c>
      <c r="AF4" s="259">
        <v>7139.8969999999999</v>
      </c>
      <c r="AG4" s="259">
        <v>7220.9356586738904</v>
      </c>
    </row>
    <row r="5" spans="2:33" s="227" customFormat="1" x14ac:dyDescent="0.25">
      <c r="B5" s="227" t="s">
        <v>12</v>
      </c>
      <c r="C5" s="259">
        <v>1340.95</v>
      </c>
      <c r="D5" s="259">
        <v>1309.4000000000001</v>
      </c>
      <c r="E5" s="259">
        <v>1262.0500000000002</v>
      </c>
      <c r="F5" s="259">
        <v>1255.9000000000001</v>
      </c>
      <c r="G5" s="259">
        <v>1246.8</v>
      </c>
      <c r="H5" s="259">
        <v>1238.5</v>
      </c>
      <c r="I5" s="259">
        <v>1241</v>
      </c>
      <c r="J5" s="259">
        <v>1226.5500000000002</v>
      </c>
      <c r="K5" s="259">
        <v>1216.3</v>
      </c>
      <c r="L5" s="259">
        <v>1187.1999999999998</v>
      </c>
      <c r="M5" s="259">
        <v>1165.1500000000001</v>
      </c>
      <c r="N5" s="259">
        <v>1165.25</v>
      </c>
      <c r="O5" s="259">
        <v>1146.4000000000001</v>
      </c>
      <c r="P5" s="259">
        <v>1145.6500000000001</v>
      </c>
      <c r="Q5" s="259">
        <v>1138.9499999999998</v>
      </c>
      <c r="R5" s="259">
        <v>1025.4499999999998</v>
      </c>
      <c r="S5" s="259">
        <v>1053.75</v>
      </c>
      <c r="T5" s="259">
        <v>1053.55</v>
      </c>
      <c r="U5" s="259">
        <v>1059.6500000000001</v>
      </c>
      <c r="V5" s="259">
        <v>1059.55</v>
      </c>
      <c r="W5" s="259">
        <v>1038.8810000000001</v>
      </c>
      <c r="X5" s="259">
        <v>1076.261</v>
      </c>
      <c r="Y5" s="259">
        <v>1100.5619999999999</v>
      </c>
      <c r="Z5" s="259">
        <v>1122.8505</v>
      </c>
      <c r="AA5" s="259">
        <v>1177.0455000000002</v>
      </c>
      <c r="AB5" s="259">
        <v>1267.8499999999999</v>
      </c>
      <c r="AC5" s="259">
        <v>1346.5500000000002</v>
      </c>
      <c r="AD5" s="259">
        <v>1388</v>
      </c>
      <c r="AE5" s="259">
        <v>1425</v>
      </c>
      <c r="AF5" s="259">
        <v>1465.3</v>
      </c>
      <c r="AG5" s="259">
        <v>1511.85</v>
      </c>
    </row>
    <row r="6" spans="2:33" s="227" customFormat="1" x14ac:dyDescent="0.25">
      <c r="B6" s="227" t="s">
        <v>418</v>
      </c>
      <c r="C6" s="259">
        <v>5480.8499999999995</v>
      </c>
      <c r="D6" s="259">
        <v>5612.05</v>
      </c>
      <c r="E6" s="259">
        <v>5711.35</v>
      </c>
      <c r="F6" s="259">
        <v>5703.4</v>
      </c>
      <c r="G6" s="259">
        <v>5718.4000000000005</v>
      </c>
      <c r="H6" s="259">
        <v>5770.2499999999991</v>
      </c>
      <c r="I6" s="259">
        <v>6041.3</v>
      </c>
      <c r="J6" s="259">
        <v>6264.4000000000005</v>
      </c>
      <c r="K6" s="259">
        <v>6375.7999999999993</v>
      </c>
      <c r="L6" s="259">
        <v>6160.35</v>
      </c>
      <c r="M6" s="259">
        <v>5846.7999999999993</v>
      </c>
      <c r="N6" s="259">
        <v>5857.05</v>
      </c>
      <c r="O6" s="259">
        <v>5814.4</v>
      </c>
      <c r="P6" s="259">
        <v>5825.6500000000005</v>
      </c>
      <c r="Q6" s="259">
        <v>5833.75</v>
      </c>
      <c r="R6" s="259">
        <v>5925.6614999999993</v>
      </c>
      <c r="S6" s="259">
        <v>5871.5010000000002</v>
      </c>
      <c r="T6" s="259">
        <v>5773.3834999999999</v>
      </c>
      <c r="U6" s="259">
        <v>5767.9280000000008</v>
      </c>
      <c r="V6" s="259">
        <v>5753.4430000000002</v>
      </c>
      <c r="W6" s="259">
        <v>5506.954999999999</v>
      </c>
      <c r="X6" s="259">
        <v>5353.5174999999999</v>
      </c>
      <c r="Y6" s="259">
        <v>5587.4855000000007</v>
      </c>
      <c r="Z6" s="259">
        <v>5705.8320000000003</v>
      </c>
      <c r="AA6" s="259">
        <v>5664.4519999999993</v>
      </c>
      <c r="AB6" s="259">
        <v>5626.7989999999991</v>
      </c>
      <c r="AC6" s="259">
        <v>5792.6624999999985</v>
      </c>
      <c r="AD6" s="259">
        <v>5890.130000000001</v>
      </c>
      <c r="AE6" s="259">
        <v>5835.6869999999999</v>
      </c>
      <c r="AF6" s="259">
        <v>5674.5969999999998</v>
      </c>
      <c r="AG6" s="259">
        <v>5709.085658673891</v>
      </c>
    </row>
    <row r="7" spans="2:33" x14ac:dyDescent="0.25">
      <c r="B7" s="31" t="s">
        <v>419</v>
      </c>
      <c r="C7" s="258">
        <v>730.34999999999991</v>
      </c>
      <c r="D7" s="258">
        <v>800.65</v>
      </c>
      <c r="E7" s="258">
        <v>902.90000000000009</v>
      </c>
      <c r="F7" s="258">
        <v>958.15000000000009</v>
      </c>
      <c r="G7" s="258">
        <v>989.85</v>
      </c>
      <c r="H7" s="258">
        <v>1021.8499999999999</v>
      </c>
      <c r="I7" s="258">
        <v>1098.0500000000002</v>
      </c>
      <c r="J7" s="258">
        <v>1182.8499999999999</v>
      </c>
      <c r="K7" s="258">
        <v>1222.0500000000002</v>
      </c>
      <c r="L7" s="258">
        <v>1192.05</v>
      </c>
      <c r="M7" s="258">
        <v>1171.0999999999999</v>
      </c>
      <c r="N7" s="258">
        <v>1178.25</v>
      </c>
      <c r="O7" s="258">
        <v>1152.5</v>
      </c>
      <c r="P7" s="258">
        <v>1165.75</v>
      </c>
      <c r="Q7" s="258">
        <v>1178.9499999999998</v>
      </c>
      <c r="R7" s="258">
        <v>1121.2</v>
      </c>
      <c r="S7" s="258">
        <v>1170.75</v>
      </c>
      <c r="T7" s="258">
        <v>1185.05</v>
      </c>
      <c r="U7" s="258">
        <v>1197.55</v>
      </c>
      <c r="V7" s="258">
        <v>1169.3000000000002</v>
      </c>
      <c r="W7" s="258">
        <v>1124.5609999999999</v>
      </c>
      <c r="X7" s="258">
        <v>1103.1399999999999</v>
      </c>
      <c r="Y7" s="258">
        <v>1138.2550000000001</v>
      </c>
      <c r="Z7" s="258">
        <v>1117.6869999999999</v>
      </c>
      <c r="AA7" s="258">
        <v>1085.1205</v>
      </c>
      <c r="AB7" s="258">
        <v>1064.5</v>
      </c>
      <c r="AC7" s="258">
        <v>1072.8499999999999</v>
      </c>
      <c r="AD7" s="258">
        <v>1049.6500000000001</v>
      </c>
      <c r="AE7" s="258">
        <v>1015.1</v>
      </c>
      <c r="AF7" s="258">
        <v>978.3</v>
      </c>
      <c r="AG7" s="258">
        <v>953</v>
      </c>
    </row>
    <row r="8" spans="2:33" x14ac:dyDescent="0.25">
      <c r="B8" s="31" t="s">
        <v>420</v>
      </c>
      <c r="C8" s="258">
        <v>171.95</v>
      </c>
      <c r="D8" s="258">
        <v>155.89999999999998</v>
      </c>
      <c r="E8" s="258">
        <v>186.6</v>
      </c>
      <c r="F8" s="258">
        <v>190.8</v>
      </c>
      <c r="G8" s="258">
        <v>206.65</v>
      </c>
      <c r="H8" s="258">
        <v>229.75</v>
      </c>
      <c r="I8" s="258">
        <v>237.60000000000002</v>
      </c>
      <c r="J8" s="258">
        <v>243.95</v>
      </c>
      <c r="K8" s="258">
        <v>226.3</v>
      </c>
      <c r="L8" s="258">
        <v>212</v>
      </c>
      <c r="M8" s="258">
        <v>204.7</v>
      </c>
      <c r="N8" s="258">
        <v>202.25</v>
      </c>
      <c r="O8" s="258">
        <v>223.25</v>
      </c>
      <c r="P8" s="258">
        <v>220.7</v>
      </c>
      <c r="Q8" s="258">
        <v>233.8</v>
      </c>
      <c r="R8" s="258">
        <v>214.0855</v>
      </c>
      <c r="S8" s="258">
        <v>204.07900000000001</v>
      </c>
      <c r="T8" s="258">
        <v>196.529</v>
      </c>
      <c r="U8" s="258">
        <v>194.74350000000001</v>
      </c>
      <c r="V8" s="258">
        <v>196.08999999999997</v>
      </c>
      <c r="W8" s="258">
        <v>233.79950000000002</v>
      </c>
      <c r="X8" s="258">
        <v>252.43099999999998</v>
      </c>
      <c r="Y8" s="258">
        <v>267.9205</v>
      </c>
      <c r="Z8" s="258">
        <v>271.16399999999999</v>
      </c>
      <c r="AA8" s="258">
        <v>317.08299999999997</v>
      </c>
      <c r="AB8" s="258">
        <v>306.54149999999998</v>
      </c>
      <c r="AC8" s="258">
        <v>303.11699999999996</v>
      </c>
      <c r="AD8" s="258">
        <v>311.34500000000003</v>
      </c>
      <c r="AE8" s="258">
        <v>302.71350000000001</v>
      </c>
      <c r="AF8" s="258">
        <v>311.39049999999997</v>
      </c>
      <c r="AG8" s="258">
        <v>330.50505023601056</v>
      </c>
    </row>
    <row r="9" spans="2:33" x14ac:dyDescent="0.25">
      <c r="B9" s="31" t="s">
        <v>421</v>
      </c>
      <c r="C9" s="258">
        <v>79.949999999999989</v>
      </c>
      <c r="D9" s="258">
        <v>70.900000000000006</v>
      </c>
      <c r="E9" s="258">
        <v>105.9</v>
      </c>
      <c r="F9" s="258">
        <v>116.45</v>
      </c>
      <c r="G9" s="258">
        <v>104.35</v>
      </c>
      <c r="H9" s="258">
        <v>123.19999999999999</v>
      </c>
      <c r="I9" s="258">
        <v>133.9</v>
      </c>
      <c r="J9" s="258">
        <v>148.75</v>
      </c>
      <c r="K9" s="258">
        <v>127.75</v>
      </c>
      <c r="L9" s="258">
        <v>120.85</v>
      </c>
      <c r="M9" s="258">
        <v>132.75</v>
      </c>
      <c r="N9" s="258">
        <v>140.15</v>
      </c>
      <c r="O9" s="258">
        <v>142.39999999999998</v>
      </c>
      <c r="P9" s="258">
        <v>138.94999999999999</v>
      </c>
      <c r="Q9" s="258">
        <v>141.6</v>
      </c>
      <c r="R9" s="258">
        <v>190.636</v>
      </c>
      <c r="S9" s="258">
        <v>192.91399999999999</v>
      </c>
      <c r="T9" s="258">
        <v>211.86149999999998</v>
      </c>
      <c r="U9" s="258">
        <v>180.01650000000001</v>
      </c>
      <c r="V9" s="258">
        <v>155.733</v>
      </c>
      <c r="W9" s="258">
        <v>170.29149999999998</v>
      </c>
      <c r="X9" s="258">
        <v>201.97149999999999</v>
      </c>
      <c r="Y9" s="258">
        <v>180.62950000000001</v>
      </c>
      <c r="Z9" s="258">
        <v>148.83199999999999</v>
      </c>
      <c r="AA9" s="258">
        <v>174.286</v>
      </c>
      <c r="AB9" s="258">
        <v>178.2165</v>
      </c>
      <c r="AC9" s="258">
        <v>163.40949999999998</v>
      </c>
      <c r="AD9" s="258">
        <v>160.50800000000001</v>
      </c>
      <c r="AE9" s="258">
        <v>146.51749999999998</v>
      </c>
      <c r="AF9" s="258">
        <v>147.68049999999999</v>
      </c>
      <c r="AG9" s="258">
        <v>156.74669207535715</v>
      </c>
    </row>
    <row r="10" spans="2:33" x14ac:dyDescent="0.25">
      <c r="B10" s="31" t="s">
        <v>422</v>
      </c>
      <c r="C10" s="258">
        <v>1716.1</v>
      </c>
      <c r="D10" s="258">
        <v>1764.6</v>
      </c>
      <c r="E10" s="258">
        <v>1694.5</v>
      </c>
      <c r="F10" s="258">
        <v>1737.5</v>
      </c>
      <c r="G10" s="258">
        <v>1736.1999999999998</v>
      </c>
      <c r="H10" s="258">
        <v>1746</v>
      </c>
      <c r="I10" s="258">
        <v>1852.1</v>
      </c>
      <c r="J10" s="258">
        <v>1938.2</v>
      </c>
      <c r="K10" s="258">
        <v>1965.1</v>
      </c>
      <c r="L10" s="258">
        <v>1820.6</v>
      </c>
      <c r="M10" s="258">
        <v>1751.9</v>
      </c>
      <c r="N10" s="258">
        <v>1824.4</v>
      </c>
      <c r="O10" s="258">
        <v>1799.3000000000002</v>
      </c>
      <c r="P10" s="258">
        <v>1761.2</v>
      </c>
      <c r="Q10" s="258">
        <v>1771.4</v>
      </c>
      <c r="R10" s="258">
        <v>1962.3</v>
      </c>
      <c r="S10" s="258">
        <v>1952.8000000000002</v>
      </c>
      <c r="T10" s="258">
        <v>1941.1</v>
      </c>
      <c r="U10" s="258">
        <v>1959.3</v>
      </c>
      <c r="V10" s="258">
        <v>1889</v>
      </c>
      <c r="W10" s="258">
        <v>1761.25</v>
      </c>
      <c r="X10" s="258">
        <v>1845.4870000000001</v>
      </c>
      <c r="Y10" s="258">
        <v>2036.0010000000002</v>
      </c>
      <c r="Z10" s="258">
        <v>1968.473</v>
      </c>
      <c r="AA10" s="258">
        <v>1878.376</v>
      </c>
      <c r="AB10" s="258">
        <v>2042.1999999999998</v>
      </c>
      <c r="AC10" s="258">
        <v>2125.8999999999996</v>
      </c>
      <c r="AD10" s="258">
        <v>2130.9</v>
      </c>
      <c r="AE10" s="258">
        <v>2078.4</v>
      </c>
      <c r="AF10" s="258">
        <v>2007.9</v>
      </c>
      <c r="AG10" s="258">
        <v>2117.1000000000004</v>
      </c>
    </row>
    <row r="11" spans="2:33" x14ac:dyDescent="0.25">
      <c r="B11" s="31" t="s">
        <v>423</v>
      </c>
      <c r="C11" s="258">
        <v>903.2</v>
      </c>
      <c r="D11" s="258">
        <v>918.7</v>
      </c>
      <c r="E11" s="258">
        <v>888.9</v>
      </c>
      <c r="F11" s="258">
        <v>913.8</v>
      </c>
      <c r="G11" s="258">
        <v>903.8</v>
      </c>
      <c r="H11" s="258">
        <v>915.3</v>
      </c>
      <c r="I11" s="258">
        <v>974.3</v>
      </c>
      <c r="J11" s="258">
        <v>1023</v>
      </c>
      <c r="K11" s="258">
        <v>1054.8</v>
      </c>
      <c r="L11" s="258">
        <v>965.1</v>
      </c>
      <c r="M11" s="258">
        <v>919.4</v>
      </c>
      <c r="N11" s="258">
        <v>955.2</v>
      </c>
      <c r="O11" s="258">
        <v>953.1</v>
      </c>
      <c r="P11" s="258">
        <v>922.1</v>
      </c>
      <c r="Q11" s="258">
        <v>929.8</v>
      </c>
      <c r="R11" s="258">
        <v>957.5</v>
      </c>
      <c r="S11" s="258">
        <v>951.1</v>
      </c>
      <c r="T11" s="258">
        <v>947.1</v>
      </c>
      <c r="U11" s="258">
        <v>969.4</v>
      </c>
      <c r="V11" s="258">
        <v>918.2</v>
      </c>
      <c r="W11" s="258">
        <v>826.66</v>
      </c>
      <c r="X11" s="258">
        <v>891.92100000000005</v>
      </c>
      <c r="Y11" s="258">
        <v>1023.157</v>
      </c>
      <c r="Z11" s="258">
        <v>959.21199999999999</v>
      </c>
      <c r="AA11" s="258">
        <v>901.59699999999998</v>
      </c>
      <c r="AB11" s="258">
        <v>994.4</v>
      </c>
      <c r="AC11" s="258">
        <v>1045.5999999999999</v>
      </c>
      <c r="AD11" s="258">
        <v>1033.5</v>
      </c>
      <c r="AE11" s="258">
        <v>998.1</v>
      </c>
      <c r="AF11" s="258">
        <v>939.5</v>
      </c>
      <c r="AG11" s="258">
        <v>1013.2</v>
      </c>
    </row>
    <row r="12" spans="2:33" x14ac:dyDescent="0.25">
      <c r="B12" s="31" t="s">
        <v>424</v>
      </c>
      <c r="C12" s="258">
        <v>812.9</v>
      </c>
      <c r="D12" s="258">
        <v>845.9</v>
      </c>
      <c r="E12" s="258">
        <v>805.6</v>
      </c>
      <c r="F12" s="258">
        <v>823.7</v>
      </c>
      <c r="G12" s="258">
        <v>832.4</v>
      </c>
      <c r="H12" s="258">
        <v>830.7</v>
      </c>
      <c r="I12" s="258">
        <v>877.8</v>
      </c>
      <c r="J12" s="258">
        <v>915.2</v>
      </c>
      <c r="K12" s="258">
        <v>910.3</v>
      </c>
      <c r="L12" s="258">
        <v>855.5</v>
      </c>
      <c r="M12" s="258">
        <v>832.5</v>
      </c>
      <c r="N12" s="258">
        <v>869.2</v>
      </c>
      <c r="O12" s="258">
        <v>846.2</v>
      </c>
      <c r="P12" s="258">
        <v>839.1</v>
      </c>
      <c r="Q12" s="258">
        <v>841.6</v>
      </c>
      <c r="R12" s="258">
        <v>1004.8</v>
      </c>
      <c r="S12" s="258">
        <v>1001.7</v>
      </c>
      <c r="T12" s="258">
        <v>994</v>
      </c>
      <c r="U12" s="258">
        <v>989.9</v>
      </c>
      <c r="V12" s="258">
        <v>970.8</v>
      </c>
      <c r="W12" s="258">
        <v>934.59</v>
      </c>
      <c r="X12" s="258">
        <v>953.56600000000003</v>
      </c>
      <c r="Y12" s="258">
        <v>1012.8440000000001</v>
      </c>
      <c r="Z12" s="258">
        <v>1009.261</v>
      </c>
      <c r="AA12" s="258">
        <v>976.779</v>
      </c>
      <c r="AB12" s="258">
        <v>1047.8</v>
      </c>
      <c r="AC12" s="258">
        <v>1080.3</v>
      </c>
      <c r="AD12" s="258">
        <v>1097.4000000000001</v>
      </c>
      <c r="AE12" s="258">
        <v>1080.3</v>
      </c>
      <c r="AF12" s="258">
        <v>1068.4000000000001</v>
      </c>
      <c r="AG12" s="258">
        <v>1103.9000000000001</v>
      </c>
    </row>
    <row r="13" spans="2:33" x14ac:dyDescent="0.25">
      <c r="B13" s="31" t="s">
        <v>425</v>
      </c>
      <c r="C13" s="258">
        <v>1663.1</v>
      </c>
      <c r="D13" s="258">
        <v>1692</v>
      </c>
      <c r="E13" s="258">
        <v>1637.7</v>
      </c>
      <c r="F13" s="258">
        <v>1587</v>
      </c>
      <c r="G13" s="258">
        <v>1585.7</v>
      </c>
      <c r="H13" s="258">
        <v>1586.1</v>
      </c>
      <c r="I13" s="258">
        <v>1639.4</v>
      </c>
      <c r="J13" s="258">
        <v>1717</v>
      </c>
      <c r="K13" s="258">
        <v>1782.6</v>
      </c>
      <c r="L13" s="258">
        <v>1706.1</v>
      </c>
      <c r="M13" s="258">
        <v>1517.1</v>
      </c>
      <c r="N13" s="258">
        <v>1515</v>
      </c>
      <c r="O13" s="258">
        <v>1593.1999999999998</v>
      </c>
      <c r="P13" s="258">
        <v>1577.1999999999998</v>
      </c>
      <c r="Q13" s="258">
        <v>1534.8</v>
      </c>
      <c r="R13" s="258">
        <v>1642.4780000000001</v>
      </c>
      <c r="S13" s="258">
        <v>1505.7570000000001</v>
      </c>
      <c r="T13" s="258">
        <v>1466.2809999999999</v>
      </c>
      <c r="U13" s="258">
        <v>1495.9170000000001</v>
      </c>
      <c r="V13" s="258">
        <v>1541.578</v>
      </c>
      <c r="W13" s="258">
        <v>1397.1860000000001</v>
      </c>
      <c r="X13" s="258">
        <v>1259.9630000000002</v>
      </c>
      <c r="Y13" s="258">
        <v>1364.57</v>
      </c>
      <c r="Z13" s="258">
        <v>1538.6710000000003</v>
      </c>
      <c r="AA13" s="258">
        <v>1456.3200000000002</v>
      </c>
      <c r="AB13" s="258">
        <v>1359.7839999999999</v>
      </c>
      <c r="AC13" s="258">
        <v>1506.4679999999998</v>
      </c>
      <c r="AD13" s="258">
        <v>1559.47</v>
      </c>
      <c r="AE13" s="258">
        <v>1589.6610000000001</v>
      </c>
      <c r="AF13" s="258">
        <v>1519.184</v>
      </c>
      <c r="AG13" s="258">
        <v>1432.8399302686566</v>
      </c>
    </row>
    <row r="14" spans="2:33" x14ac:dyDescent="0.25">
      <c r="B14" s="31" t="s">
        <v>426</v>
      </c>
      <c r="C14" s="258">
        <v>985.8</v>
      </c>
      <c r="D14" s="258">
        <v>981.1</v>
      </c>
      <c r="E14" s="258">
        <v>981.6</v>
      </c>
      <c r="F14" s="258">
        <v>957.5</v>
      </c>
      <c r="G14" s="258">
        <v>952</v>
      </c>
      <c r="H14" s="258">
        <v>964.4</v>
      </c>
      <c r="I14" s="258">
        <v>996.2</v>
      </c>
      <c r="J14" s="258">
        <v>1054.7</v>
      </c>
      <c r="K14" s="258">
        <v>1085.5999999999999</v>
      </c>
      <c r="L14" s="258">
        <v>1039</v>
      </c>
      <c r="M14" s="258">
        <v>912.4</v>
      </c>
      <c r="N14" s="258">
        <v>913.3</v>
      </c>
      <c r="O14" s="258">
        <v>991.8</v>
      </c>
      <c r="P14" s="258">
        <v>983.3</v>
      </c>
      <c r="Q14" s="258">
        <v>949.8</v>
      </c>
      <c r="R14" s="258">
        <v>972.1</v>
      </c>
      <c r="S14" s="258">
        <v>845.2</v>
      </c>
      <c r="T14" s="258">
        <v>817.9</v>
      </c>
      <c r="U14" s="258">
        <v>832.2</v>
      </c>
      <c r="V14" s="258">
        <v>851.4</v>
      </c>
      <c r="W14" s="258">
        <v>749.99900000000002</v>
      </c>
      <c r="X14" s="258">
        <v>663.11</v>
      </c>
      <c r="Y14" s="258">
        <v>758.51199999999994</v>
      </c>
      <c r="Z14" s="258">
        <v>860.24300000000005</v>
      </c>
      <c r="AA14" s="258">
        <v>808.03</v>
      </c>
      <c r="AB14" s="258">
        <v>776.8</v>
      </c>
      <c r="AC14" s="258">
        <v>859.8</v>
      </c>
      <c r="AD14" s="258">
        <v>888.6</v>
      </c>
      <c r="AE14" s="258">
        <v>881.6</v>
      </c>
      <c r="AF14" s="258">
        <v>837.5</v>
      </c>
      <c r="AG14" s="258">
        <v>789.9</v>
      </c>
    </row>
    <row r="15" spans="2:33" x14ac:dyDescent="0.25">
      <c r="B15" s="31" t="s">
        <v>427</v>
      </c>
      <c r="C15" s="258">
        <v>677.3</v>
      </c>
      <c r="D15" s="258">
        <v>710.9</v>
      </c>
      <c r="E15" s="258">
        <v>656.1</v>
      </c>
      <c r="F15" s="258">
        <v>629.5</v>
      </c>
      <c r="G15" s="258">
        <v>633.70000000000005</v>
      </c>
      <c r="H15" s="258">
        <v>621.70000000000005</v>
      </c>
      <c r="I15" s="258">
        <v>643.20000000000005</v>
      </c>
      <c r="J15" s="258">
        <v>662.3</v>
      </c>
      <c r="K15" s="258">
        <v>697</v>
      </c>
      <c r="L15" s="258">
        <v>667.1</v>
      </c>
      <c r="M15" s="258">
        <v>604.70000000000005</v>
      </c>
      <c r="N15" s="258">
        <v>601.70000000000005</v>
      </c>
      <c r="O15" s="258">
        <v>601.4</v>
      </c>
      <c r="P15" s="258">
        <v>593.9</v>
      </c>
      <c r="Q15" s="258">
        <v>585</v>
      </c>
      <c r="R15" s="258">
        <v>670.37799999999993</v>
      </c>
      <c r="S15" s="258">
        <v>660.55700000000002</v>
      </c>
      <c r="T15" s="258">
        <v>648.38100000000009</v>
      </c>
      <c r="U15" s="258">
        <v>663.7170000000001</v>
      </c>
      <c r="V15" s="258">
        <v>690.17800000000011</v>
      </c>
      <c r="W15" s="258">
        <v>647.18700000000001</v>
      </c>
      <c r="X15" s="258">
        <v>596.85300000000007</v>
      </c>
      <c r="Y15" s="258">
        <v>606.05799999999999</v>
      </c>
      <c r="Z15" s="258">
        <v>678.42800000000011</v>
      </c>
      <c r="AA15" s="258">
        <v>648.29000000000008</v>
      </c>
      <c r="AB15" s="258">
        <v>582.98399999999992</v>
      </c>
      <c r="AC15" s="258">
        <v>646.66800000000001</v>
      </c>
      <c r="AD15" s="258">
        <v>670.87</v>
      </c>
      <c r="AE15" s="258">
        <v>708.06100000000004</v>
      </c>
      <c r="AF15" s="258">
        <v>681.68399999999997</v>
      </c>
      <c r="AG15" s="258">
        <v>642.93993026865667</v>
      </c>
    </row>
    <row r="16" spans="2:33" x14ac:dyDescent="0.25">
      <c r="B16" s="31" t="s">
        <v>428</v>
      </c>
      <c r="C16" s="258">
        <v>1092.5999999999999</v>
      </c>
      <c r="D16" s="258">
        <v>1098.8</v>
      </c>
      <c r="E16" s="258">
        <v>1151.8</v>
      </c>
      <c r="F16" s="258">
        <v>1077.9000000000001</v>
      </c>
      <c r="G16" s="258">
        <v>1057.8</v>
      </c>
      <c r="H16" s="258">
        <v>1022.9000000000001</v>
      </c>
      <c r="I16" s="258">
        <v>1036.2</v>
      </c>
      <c r="J16" s="258">
        <v>985.80000000000007</v>
      </c>
      <c r="K16" s="258">
        <v>1002.1</v>
      </c>
      <c r="L16" s="258">
        <v>1057.7</v>
      </c>
      <c r="M16" s="258">
        <v>1016.3</v>
      </c>
      <c r="N16" s="258">
        <v>941.1</v>
      </c>
      <c r="O16" s="258">
        <v>844.7</v>
      </c>
      <c r="P16" s="258">
        <v>901.5</v>
      </c>
      <c r="Q16" s="258">
        <v>910.59999999999991</v>
      </c>
      <c r="R16" s="258">
        <v>733.76199999999994</v>
      </c>
      <c r="S16" s="258">
        <v>781.75099999999998</v>
      </c>
      <c r="T16" s="258">
        <v>715.26199999999994</v>
      </c>
      <c r="U16" s="258">
        <v>686.55100000000004</v>
      </c>
      <c r="V16" s="258">
        <v>749.74199999999996</v>
      </c>
      <c r="W16" s="258">
        <v>769.16799999999989</v>
      </c>
      <c r="X16" s="258">
        <v>639.82399999999996</v>
      </c>
      <c r="Y16" s="258">
        <v>548.97799999999995</v>
      </c>
      <c r="Z16" s="258">
        <v>610.851</v>
      </c>
      <c r="AA16" s="258">
        <v>700.85300000000007</v>
      </c>
      <c r="AB16" s="258">
        <v>621.35699999999997</v>
      </c>
      <c r="AC16" s="258">
        <v>565.96799999999996</v>
      </c>
      <c r="AD16" s="258">
        <v>623.15699999999993</v>
      </c>
      <c r="AE16" s="258">
        <v>648.495</v>
      </c>
      <c r="AF16" s="258">
        <v>656.69200000000001</v>
      </c>
      <c r="AG16" s="258">
        <v>667.94398609386644</v>
      </c>
    </row>
    <row r="17" spans="2:33" x14ac:dyDescent="0.25">
      <c r="B17" s="31" t="s">
        <v>429</v>
      </c>
      <c r="C17" s="258">
        <v>826.4</v>
      </c>
      <c r="D17" s="258">
        <v>797.5</v>
      </c>
      <c r="E17" s="258">
        <v>829.6</v>
      </c>
      <c r="F17" s="258">
        <v>773.2</v>
      </c>
      <c r="G17" s="258">
        <v>739.8</v>
      </c>
      <c r="H17" s="258">
        <v>711.6</v>
      </c>
      <c r="I17" s="258">
        <v>732.2</v>
      </c>
      <c r="J17" s="258">
        <v>690.2</v>
      </c>
      <c r="K17" s="258">
        <v>708.1</v>
      </c>
      <c r="L17" s="258">
        <v>736.7</v>
      </c>
      <c r="M17" s="258">
        <v>721.6</v>
      </c>
      <c r="N17" s="258">
        <v>642.1</v>
      </c>
      <c r="O17" s="258">
        <v>560.4</v>
      </c>
      <c r="P17" s="258">
        <v>598.70000000000005</v>
      </c>
      <c r="Q17" s="258">
        <v>605.4</v>
      </c>
      <c r="R17" s="258">
        <v>536.79999999999995</v>
      </c>
      <c r="S17" s="258">
        <v>565.1</v>
      </c>
      <c r="T17" s="258">
        <v>509.7</v>
      </c>
      <c r="U17" s="258">
        <v>475.8</v>
      </c>
      <c r="V17" s="258">
        <v>501.2</v>
      </c>
      <c r="W17" s="258">
        <v>515.57299999999998</v>
      </c>
      <c r="X17" s="258">
        <v>425.45600000000002</v>
      </c>
      <c r="Y17" s="258">
        <v>355.63499999999999</v>
      </c>
      <c r="Z17" s="258">
        <v>389.85399999999998</v>
      </c>
      <c r="AA17" s="258">
        <v>455.83100000000002</v>
      </c>
      <c r="AB17" s="258">
        <v>417.3</v>
      </c>
      <c r="AC17" s="258">
        <v>372.7</v>
      </c>
      <c r="AD17" s="258">
        <v>405.9</v>
      </c>
      <c r="AE17" s="258">
        <v>410.6</v>
      </c>
      <c r="AF17" s="258">
        <v>402.7</v>
      </c>
      <c r="AG17" s="258">
        <v>409.6</v>
      </c>
    </row>
    <row r="18" spans="2:33" x14ac:dyDescent="0.25">
      <c r="B18" s="31" t="s">
        <v>430</v>
      </c>
      <c r="C18" s="258">
        <v>266.2</v>
      </c>
      <c r="D18" s="258">
        <v>301.3</v>
      </c>
      <c r="E18" s="258">
        <v>322.2</v>
      </c>
      <c r="F18" s="258">
        <v>304.7</v>
      </c>
      <c r="G18" s="258">
        <v>318</v>
      </c>
      <c r="H18" s="258">
        <v>311.3</v>
      </c>
      <c r="I18" s="258">
        <v>304</v>
      </c>
      <c r="J18" s="258">
        <v>295.60000000000002</v>
      </c>
      <c r="K18" s="258">
        <v>294</v>
      </c>
      <c r="L18" s="258">
        <v>321</v>
      </c>
      <c r="M18" s="258">
        <v>294.7</v>
      </c>
      <c r="N18" s="258">
        <v>299</v>
      </c>
      <c r="O18" s="258">
        <v>284.3</v>
      </c>
      <c r="P18" s="258">
        <v>302.8</v>
      </c>
      <c r="Q18" s="258">
        <v>305.2</v>
      </c>
      <c r="R18" s="258">
        <v>196.96199999999999</v>
      </c>
      <c r="S18" s="258">
        <v>216.65100000000001</v>
      </c>
      <c r="T18" s="258">
        <v>205.56199999999998</v>
      </c>
      <c r="U18" s="258">
        <v>210.751</v>
      </c>
      <c r="V18" s="258">
        <v>248.542</v>
      </c>
      <c r="W18" s="258">
        <v>253.59499999999997</v>
      </c>
      <c r="X18" s="258">
        <v>214.36799999999997</v>
      </c>
      <c r="Y18" s="258">
        <v>193.34299999999999</v>
      </c>
      <c r="Z18" s="258">
        <v>220.99699999999999</v>
      </c>
      <c r="AA18" s="258">
        <v>245.02199999999999</v>
      </c>
      <c r="AB18" s="258">
        <v>204.05699999999999</v>
      </c>
      <c r="AC18" s="258">
        <v>193.26799999999997</v>
      </c>
      <c r="AD18" s="258">
        <v>217.25699999999998</v>
      </c>
      <c r="AE18" s="258">
        <v>237.89500000000001</v>
      </c>
      <c r="AF18" s="258">
        <v>253.99199999999999</v>
      </c>
      <c r="AG18" s="258">
        <v>258.34398609386642</v>
      </c>
    </row>
    <row r="19" spans="2:33" x14ac:dyDescent="0.25">
      <c r="B19" s="31" t="s">
        <v>14</v>
      </c>
      <c r="C19" s="258">
        <v>26.8</v>
      </c>
      <c r="D19" s="258">
        <v>29.2</v>
      </c>
      <c r="E19" s="258">
        <v>31.95</v>
      </c>
      <c r="F19" s="258">
        <v>35.6</v>
      </c>
      <c r="G19" s="258">
        <v>37.85</v>
      </c>
      <c r="H19" s="258">
        <v>40.450000000000003</v>
      </c>
      <c r="I19" s="258">
        <v>44.05</v>
      </c>
      <c r="J19" s="258">
        <v>47.849999999999994</v>
      </c>
      <c r="K19" s="258">
        <v>49.9</v>
      </c>
      <c r="L19" s="258">
        <v>51.05</v>
      </c>
      <c r="M19" s="258">
        <v>52.95</v>
      </c>
      <c r="N19" s="258">
        <v>55.9</v>
      </c>
      <c r="O19" s="258">
        <v>59.05</v>
      </c>
      <c r="P19" s="258">
        <v>60.349999999999994</v>
      </c>
      <c r="Q19" s="258">
        <v>62.6</v>
      </c>
      <c r="R19" s="258">
        <v>61.2</v>
      </c>
      <c r="S19" s="258">
        <v>63.45</v>
      </c>
      <c r="T19" s="258">
        <v>57.3</v>
      </c>
      <c r="U19" s="258">
        <v>53.85</v>
      </c>
      <c r="V19" s="258">
        <v>52</v>
      </c>
      <c r="W19" s="258">
        <v>50.698999999999998</v>
      </c>
      <c r="X19" s="258">
        <v>50.701000000000001</v>
      </c>
      <c r="Y19" s="258">
        <v>51.131500000000003</v>
      </c>
      <c r="Z19" s="258">
        <v>50.153999999999996</v>
      </c>
      <c r="AA19" s="258">
        <v>52.413499999999999</v>
      </c>
      <c r="AB19" s="258">
        <v>54.2</v>
      </c>
      <c r="AC19" s="258">
        <v>54.95</v>
      </c>
      <c r="AD19" s="258">
        <v>55.099999999999994</v>
      </c>
      <c r="AE19" s="258">
        <v>54.8</v>
      </c>
      <c r="AF19" s="258">
        <v>53.45</v>
      </c>
      <c r="AG19" s="258">
        <v>50.95</v>
      </c>
    </row>
    <row r="20" spans="2:33" s="227" customFormat="1" x14ac:dyDescent="0.25">
      <c r="B20" s="227" t="s">
        <v>431</v>
      </c>
      <c r="C20" s="259">
        <v>8020.9820000000009</v>
      </c>
      <c r="D20" s="259">
        <v>8483.6545000000006</v>
      </c>
      <c r="E20" s="259">
        <v>8735.7510000000002</v>
      </c>
      <c r="F20" s="259">
        <v>8977.2210000000014</v>
      </c>
      <c r="G20" s="259">
        <v>8559.0594999999994</v>
      </c>
      <c r="H20" s="259">
        <v>8363.8275000000012</v>
      </c>
      <c r="I20" s="259">
        <v>8329.0380000000005</v>
      </c>
      <c r="J20" s="259">
        <v>8050.8739999999998</v>
      </c>
      <c r="K20" s="259">
        <v>8572.2070000000003</v>
      </c>
      <c r="L20" s="259">
        <v>8547.1970000000001</v>
      </c>
      <c r="M20" s="259">
        <v>7957.3384999999998</v>
      </c>
      <c r="N20" s="259">
        <v>7454.7880000000005</v>
      </c>
      <c r="O20" s="259">
        <v>6682.4054999999998</v>
      </c>
      <c r="P20" s="259">
        <v>6480.6999999999989</v>
      </c>
      <c r="Q20" s="259">
        <v>6703.3264999999992</v>
      </c>
      <c r="R20" s="259">
        <v>6431.3210000000008</v>
      </c>
      <c r="S20" s="259">
        <v>6187.1505000000006</v>
      </c>
      <c r="T20" s="259">
        <v>5655.572000000001</v>
      </c>
      <c r="U20" s="259">
        <v>5105.4129999999996</v>
      </c>
      <c r="V20" s="259">
        <v>4726.976999999999</v>
      </c>
      <c r="W20" s="259">
        <v>4328.1229999999996</v>
      </c>
      <c r="X20" s="259">
        <v>4429.0530000000008</v>
      </c>
      <c r="Y20" s="259">
        <v>4842.5651252198122</v>
      </c>
      <c r="Z20" s="259">
        <v>4918.4809999999998</v>
      </c>
      <c r="AA20" s="259">
        <v>5018.5014694793572</v>
      </c>
      <c r="AB20" s="259">
        <v>4869.673499999999</v>
      </c>
      <c r="AC20" s="259">
        <v>4844.125</v>
      </c>
      <c r="AD20" s="259">
        <v>5229.7150000000001</v>
      </c>
      <c r="AE20" s="259">
        <v>5142.9684999999999</v>
      </c>
      <c r="AF20" s="259">
        <v>5035.1530000000012</v>
      </c>
      <c r="AG20" s="259">
        <v>5286.5980931886406</v>
      </c>
    </row>
    <row r="21" spans="2:33" x14ac:dyDescent="0.25">
      <c r="B21" s="31" t="s">
        <v>432</v>
      </c>
      <c r="C21" s="258">
        <v>2396.5975000000008</v>
      </c>
      <c r="D21" s="258">
        <v>2542.5400000000004</v>
      </c>
      <c r="E21" s="258">
        <v>2621.9875000000002</v>
      </c>
      <c r="F21" s="258">
        <v>2576.4475000000002</v>
      </c>
      <c r="G21" s="258">
        <v>2511.1075000000001</v>
      </c>
      <c r="H21" s="258">
        <v>2426.9850000000001</v>
      </c>
      <c r="I21" s="258">
        <v>2369.0700000000002</v>
      </c>
      <c r="J21" s="258">
        <v>2389.75</v>
      </c>
      <c r="K21" s="258">
        <v>3056.41</v>
      </c>
      <c r="L21" s="258">
        <v>2936.1499999999996</v>
      </c>
      <c r="M21" s="258">
        <v>2814.2449999999999</v>
      </c>
      <c r="N21" s="258">
        <v>2704.31</v>
      </c>
      <c r="O21" s="258">
        <v>2637.25</v>
      </c>
      <c r="P21" s="258">
        <v>2552.3399999999997</v>
      </c>
      <c r="Q21" s="258">
        <v>2463.7899999999995</v>
      </c>
      <c r="R21" s="258">
        <v>2626.72</v>
      </c>
      <c r="S21" s="258">
        <v>2414.3200000000002</v>
      </c>
      <c r="T21" s="258">
        <v>2206.84</v>
      </c>
      <c r="U21" s="258">
        <v>2056.56</v>
      </c>
      <c r="V21" s="258">
        <v>1928.1599999999999</v>
      </c>
      <c r="W21" s="258">
        <v>1919.96</v>
      </c>
      <c r="X21" s="258">
        <v>1954.4</v>
      </c>
      <c r="Y21" s="258">
        <v>2036.0800000000004</v>
      </c>
      <c r="Z21" s="258">
        <v>2016.4</v>
      </c>
      <c r="AA21" s="258">
        <v>1977.6400000000003</v>
      </c>
      <c r="AB21" s="258">
        <v>1960.1599999999999</v>
      </c>
      <c r="AC21" s="258">
        <v>1964.08</v>
      </c>
      <c r="AD21" s="258">
        <v>2095.4</v>
      </c>
      <c r="AE21" s="258">
        <v>2039.0400000000002</v>
      </c>
      <c r="AF21" s="258">
        <v>1997.2800000000004</v>
      </c>
      <c r="AG21" s="258">
        <v>2137.0400000000004</v>
      </c>
    </row>
    <row r="22" spans="2:33" x14ac:dyDescent="0.25">
      <c r="B22" s="31" t="s">
        <v>40</v>
      </c>
      <c r="C22" s="258">
        <v>1960.8525000000004</v>
      </c>
      <c r="D22" s="258">
        <v>2080.2600000000002</v>
      </c>
      <c r="E22" s="258">
        <v>2145.2625000000003</v>
      </c>
      <c r="F22" s="258">
        <v>2108.0025000000001</v>
      </c>
      <c r="G22" s="258">
        <v>2054.5425</v>
      </c>
      <c r="H22" s="258">
        <v>1985.7149999999999</v>
      </c>
      <c r="I22" s="258">
        <v>1938.33</v>
      </c>
      <c r="J22" s="258">
        <v>1955.25</v>
      </c>
      <c r="K22" s="258">
        <v>1309.8900000000001</v>
      </c>
      <c r="L22" s="258">
        <v>1258.3499999999999</v>
      </c>
      <c r="M22" s="258">
        <v>1206.105</v>
      </c>
      <c r="N22" s="258">
        <v>1158.99</v>
      </c>
      <c r="O22" s="258">
        <v>1130.25</v>
      </c>
      <c r="P22" s="258">
        <v>1093.8599999999999</v>
      </c>
      <c r="Q22" s="258">
        <v>1055.9099999999999</v>
      </c>
      <c r="R22" s="258">
        <v>656.68</v>
      </c>
      <c r="S22" s="258">
        <v>603.58000000000004</v>
      </c>
      <c r="T22" s="258">
        <v>551.71</v>
      </c>
      <c r="U22" s="258">
        <v>514.14</v>
      </c>
      <c r="V22" s="258">
        <v>482.03999999999996</v>
      </c>
      <c r="W22" s="258">
        <v>479.99</v>
      </c>
      <c r="X22" s="258">
        <v>488.6</v>
      </c>
      <c r="Y22" s="258">
        <v>509.0200000000001</v>
      </c>
      <c r="Z22" s="258">
        <v>504.1</v>
      </c>
      <c r="AA22" s="258">
        <v>494.41000000000008</v>
      </c>
      <c r="AB22" s="258">
        <v>490.03999999999996</v>
      </c>
      <c r="AC22" s="258">
        <v>491.02</v>
      </c>
      <c r="AD22" s="258">
        <v>523.85</v>
      </c>
      <c r="AE22" s="258">
        <v>509.76000000000005</v>
      </c>
      <c r="AF22" s="258">
        <v>499.32000000000011</v>
      </c>
      <c r="AG22" s="258">
        <v>534.2600000000001</v>
      </c>
    </row>
    <row r="23" spans="2:33" x14ac:dyDescent="0.25">
      <c r="B23" s="31" t="s">
        <v>433</v>
      </c>
      <c r="C23" s="258">
        <v>64.267499999999998</v>
      </c>
      <c r="D23" s="258">
        <v>67.402500000000018</v>
      </c>
      <c r="E23" s="258">
        <v>69.547500000000014</v>
      </c>
      <c r="F23" s="258">
        <v>68.777500000000003</v>
      </c>
      <c r="G23" s="258">
        <v>67.127499999999998</v>
      </c>
      <c r="H23" s="258">
        <v>66</v>
      </c>
      <c r="I23" s="258">
        <v>62.232500000000009</v>
      </c>
      <c r="J23" s="258">
        <v>63.525000000000006</v>
      </c>
      <c r="K23" s="258">
        <v>80.989999999999981</v>
      </c>
      <c r="L23" s="258">
        <v>79.274999999999991</v>
      </c>
      <c r="M23" s="258">
        <v>77.454999999999998</v>
      </c>
      <c r="N23" s="258">
        <v>74.585000000000008</v>
      </c>
      <c r="O23" s="258">
        <v>73.254999999999995</v>
      </c>
      <c r="P23" s="258">
        <v>71.644999999999996</v>
      </c>
      <c r="Q23" s="258">
        <v>70</v>
      </c>
      <c r="R23" s="258">
        <v>77</v>
      </c>
      <c r="S23" s="258">
        <v>74.160000000000011</v>
      </c>
      <c r="T23" s="258">
        <v>68.600000000000009</v>
      </c>
      <c r="U23" s="258">
        <v>62.959999999999994</v>
      </c>
      <c r="V23" s="258">
        <v>57.800000000000004</v>
      </c>
      <c r="W23" s="258">
        <v>59.48</v>
      </c>
      <c r="X23" s="258">
        <v>58.840000000000011</v>
      </c>
      <c r="Y23" s="258">
        <v>61.240000000000009</v>
      </c>
      <c r="Z23" s="258">
        <v>61.52000000000001</v>
      </c>
      <c r="AA23" s="258">
        <v>60.360000000000007</v>
      </c>
      <c r="AB23" s="258">
        <v>59.720000000000006</v>
      </c>
      <c r="AC23" s="258">
        <v>60.959999999999994</v>
      </c>
      <c r="AD23" s="258">
        <v>65.640000000000015</v>
      </c>
      <c r="AE23" s="258">
        <v>63.160000000000004</v>
      </c>
      <c r="AF23" s="258">
        <v>62.52000000000001</v>
      </c>
      <c r="AG23" s="258">
        <v>68.759999999999991</v>
      </c>
    </row>
    <row r="24" spans="2:33" x14ac:dyDescent="0.25">
      <c r="B24" s="31" t="s">
        <v>434</v>
      </c>
      <c r="C24" s="258">
        <v>52.582499999999996</v>
      </c>
      <c r="D24" s="258">
        <v>55.147500000000008</v>
      </c>
      <c r="E24" s="258">
        <v>56.902500000000003</v>
      </c>
      <c r="F24" s="258">
        <v>56.272500000000001</v>
      </c>
      <c r="G24" s="258">
        <v>54.922499999999999</v>
      </c>
      <c r="H24" s="258">
        <v>54</v>
      </c>
      <c r="I24" s="258">
        <v>50.917500000000004</v>
      </c>
      <c r="J24" s="258">
        <v>51.975000000000001</v>
      </c>
      <c r="K24" s="258">
        <v>34.709999999999994</v>
      </c>
      <c r="L24" s="258">
        <v>33.975000000000001</v>
      </c>
      <c r="M24" s="258">
        <v>33.195</v>
      </c>
      <c r="N24" s="258">
        <v>31.965000000000003</v>
      </c>
      <c r="O24" s="258">
        <v>31.395</v>
      </c>
      <c r="P24" s="258">
        <v>30.704999999999998</v>
      </c>
      <c r="Q24" s="258">
        <v>30</v>
      </c>
      <c r="R24" s="258">
        <v>19.25</v>
      </c>
      <c r="S24" s="258">
        <v>18.540000000000003</v>
      </c>
      <c r="T24" s="258">
        <v>17.150000000000002</v>
      </c>
      <c r="U24" s="258">
        <v>15.739999999999998</v>
      </c>
      <c r="V24" s="258">
        <v>14.450000000000001</v>
      </c>
      <c r="W24" s="258">
        <v>14.87</v>
      </c>
      <c r="X24" s="258">
        <v>14.710000000000003</v>
      </c>
      <c r="Y24" s="258">
        <v>15.310000000000002</v>
      </c>
      <c r="Z24" s="258">
        <v>15.380000000000003</v>
      </c>
      <c r="AA24" s="258">
        <v>15.090000000000002</v>
      </c>
      <c r="AB24" s="258">
        <v>14.930000000000001</v>
      </c>
      <c r="AC24" s="258">
        <v>15.239999999999998</v>
      </c>
      <c r="AD24" s="258">
        <v>16.410000000000004</v>
      </c>
      <c r="AE24" s="258">
        <v>15.790000000000001</v>
      </c>
      <c r="AF24" s="258">
        <v>15.630000000000003</v>
      </c>
      <c r="AG24" s="258">
        <v>17.189999999999998</v>
      </c>
    </row>
    <row r="25" spans="2:33" x14ac:dyDescent="0.25">
      <c r="B25" s="31" t="s">
        <v>435</v>
      </c>
      <c r="C25" s="258">
        <v>164.1101000000001</v>
      </c>
      <c r="D25" s="258">
        <v>96.142474999999862</v>
      </c>
      <c r="E25" s="258">
        <v>88.74304999999994</v>
      </c>
      <c r="F25" s="258">
        <v>98.571550000000073</v>
      </c>
      <c r="G25" s="258">
        <v>107.17272499999996</v>
      </c>
      <c r="H25" s="258">
        <v>112.93012500000006</v>
      </c>
      <c r="I25" s="258">
        <v>105.70340000000006</v>
      </c>
      <c r="J25" s="258">
        <v>118.45569999999989</v>
      </c>
      <c r="K25" s="258">
        <v>171.64489999999995</v>
      </c>
      <c r="L25" s="258">
        <v>152.84290000000004</v>
      </c>
      <c r="M25" s="258">
        <v>143.31695000000005</v>
      </c>
      <c r="N25" s="258">
        <v>127.54140000000002</v>
      </c>
      <c r="O25" s="258">
        <v>129.12165000000002</v>
      </c>
      <c r="P25" s="258">
        <v>144.01660000000004</v>
      </c>
      <c r="Q25" s="258">
        <v>139.60555000000008</v>
      </c>
      <c r="R25" s="258">
        <v>124.10400000000014</v>
      </c>
      <c r="S25" s="258">
        <v>122.20599999999996</v>
      </c>
      <c r="T25" s="258">
        <v>109.44000000000001</v>
      </c>
      <c r="U25" s="258">
        <v>112.28000000000003</v>
      </c>
      <c r="V25" s="258">
        <v>102.68000000000002</v>
      </c>
      <c r="W25" s="258">
        <v>96.223200000000006</v>
      </c>
      <c r="X25" s="258">
        <v>101.4432</v>
      </c>
      <c r="Y25" s="258">
        <v>115.95290017584995</v>
      </c>
      <c r="Z25" s="258">
        <v>111.64000000000001</v>
      </c>
      <c r="AA25" s="258">
        <v>96.765175583485515</v>
      </c>
      <c r="AB25" s="258">
        <v>109.50520000000002</v>
      </c>
      <c r="AC25" s="258">
        <v>128.75039999999998</v>
      </c>
      <c r="AD25" s="258">
        <v>121.6568</v>
      </c>
      <c r="AE25" s="258">
        <v>128.4956</v>
      </c>
      <c r="AF25" s="258">
        <v>130.83440000000002</v>
      </c>
      <c r="AG25" s="258">
        <v>102.70807455091176</v>
      </c>
    </row>
    <row r="26" spans="2:33" x14ac:dyDescent="0.25">
      <c r="B26" s="31" t="s">
        <v>436</v>
      </c>
      <c r="C26" s="258">
        <v>134.27190000000007</v>
      </c>
      <c r="D26" s="258">
        <v>78.662024999999886</v>
      </c>
      <c r="E26" s="258">
        <v>72.607949999999946</v>
      </c>
      <c r="F26" s="258">
        <v>80.649450000000058</v>
      </c>
      <c r="G26" s="258">
        <v>87.686774999999969</v>
      </c>
      <c r="H26" s="258">
        <v>92.397375000000054</v>
      </c>
      <c r="I26" s="258">
        <v>86.484600000000043</v>
      </c>
      <c r="J26" s="258">
        <v>96.918299999999917</v>
      </c>
      <c r="K26" s="258">
        <v>73.562099999999973</v>
      </c>
      <c r="L26" s="258">
        <v>65.504100000000022</v>
      </c>
      <c r="M26" s="258">
        <v>61.421550000000025</v>
      </c>
      <c r="N26" s="258">
        <v>54.660600000000017</v>
      </c>
      <c r="O26" s="258">
        <v>55.33785000000001</v>
      </c>
      <c r="P26" s="258">
        <v>61.721400000000017</v>
      </c>
      <c r="Q26" s="258">
        <v>59.830950000000037</v>
      </c>
      <c r="R26" s="258">
        <v>31.026000000000035</v>
      </c>
      <c r="S26" s="258">
        <v>30.55149999999999</v>
      </c>
      <c r="T26" s="258">
        <v>27.360000000000003</v>
      </c>
      <c r="U26" s="258">
        <v>28.070000000000007</v>
      </c>
      <c r="V26" s="258">
        <v>25.670000000000005</v>
      </c>
      <c r="W26" s="258">
        <v>24.055800000000001</v>
      </c>
      <c r="X26" s="258">
        <v>25.360800000000001</v>
      </c>
      <c r="Y26" s="258">
        <v>28.988225043962487</v>
      </c>
      <c r="Z26" s="258">
        <v>27.910000000000004</v>
      </c>
      <c r="AA26" s="258">
        <v>24.191293895871379</v>
      </c>
      <c r="AB26" s="258">
        <v>27.376300000000004</v>
      </c>
      <c r="AC26" s="258">
        <v>32.187599999999996</v>
      </c>
      <c r="AD26" s="258">
        <v>30.414200000000001</v>
      </c>
      <c r="AE26" s="258">
        <v>32.123899999999999</v>
      </c>
      <c r="AF26" s="258">
        <v>32.708600000000004</v>
      </c>
      <c r="AG26" s="258">
        <v>25.67701863772794</v>
      </c>
    </row>
    <row r="27" spans="2:33" x14ac:dyDescent="0.25">
      <c r="B27" s="31" t="s">
        <v>437</v>
      </c>
      <c r="C27" s="258">
        <v>1786.5650000000001</v>
      </c>
      <c r="D27" s="258">
        <v>1959.9250000000002</v>
      </c>
      <c r="E27" s="258">
        <v>2024.385</v>
      </c>
      <c r="F27" s="258">
        <v>2193.6750000000002</v>
      </c>
      <c r="G27" s="258">
        <v>2022.0750000000003</v>
      </c>
      <c r="H27" s="258">
        <v>1994.19</v>
      </c>
      <c r="I27" s="258">
        <v>2043.9650000000006</v>
      </c>
      <c r="J27" s="258">
        <v>1856.2500000000005</v>
      </c>
      <c r="K27" s="258">
        <v>2691.5</v>
      </c>
      <c r="L27" s="258">
        <v>2814.77</v>
      </c>
      <c r="M27" s="258">
        <v>2535.12</v>
      </c>
      <c r="N27" s="258">
        <v>2311.9151999999999</v>
      </c>
      <c r="O27" s="258">
        <v>1838.0572</v>
      </c>
      <c r="P27" s="258">
        <v>1768.4883999999997</v>
      </c>
      <c r="Q27" s="258">
        <v>2018.933</v>
      </c>
      <c r="R27" s="258">
        <v>2317.2328000000002</v>
      </c>
      <c r="S27" s="258">
        <v>2339.0344000000005</v>
      </c>
      <c r="T27" s="258">
        <v>2139.5776000000005</v>
      </c>
      <c r="U27" s="258">
        <v>1852.5303999999996</v>
      </c>
      <c r="V27" s="258">
        <v>1692.9416000000001</v>
      </c>
      <c r="W27" s="258">
        <v>1386.8352</v>
      </c>
      <c r="X27" s="258">
        <v>1428.5592000000001</v>
      </c>
      <c r="Y27" s="258">
        <v>1660.7791999999999</v>
      </c>
      <c r="Z27" s="258">
        <v>1745.2248</v>
      </c>
      <c r="AA27" s="258">
        <v>1880.0359999999998</v>
      </c>
      <c r="AB27" s="258">
        <v>1766.3536000000001</v>
      </c>
      <c r="AC27" s="258">
        <v>1721.5095999999999</v>
      </c>
      <c r="AD27" s="258">
        <v>1901.0752000000002</v>
      </c>
      <c r="AE27" s="258">
        <v>1883.6791999999998</v>
      </c>
      <c r="AF27" s="258">
        <v>1837.4879999999998</v>
      </c>
      <c r="AG27" s="258">
        <v>1920.7704000000003</v>
      </c>
    </row>
    <row r="28" spans="2:33" x14ac:dyDescent="0.25">
      <c r="B28" s="31" t="s">
        <v>438</v>
      </c>
      <c r="C28" s="258">
        <v>1461.7349999999999</v>
      </c>
      <c r="D28" s="258">
        <v>1603.575</v>
      </c>
      <c r="E28" s="258">
        <v>1656.3150000000001</v>
      </c>
      <c r="F28" s="258">
        <v>1794.825</v>
      </c>
      <c r="G28" s="258">
        <v>1654.425</v>
      </c>
      <c r="H28" s="258">
        <v>1631.61</v>
      </c>
      <c r="I28" s="258">
        <v>1672.3350000000003</v>
      </c>
      <c r="J28" s="258">
        <v>1518.7500000000002</v>
      </c>
      <c r="K28" s="258">
        <v>1153.5</v>
      </c>
      <c r="L28" s="258">
        <v>1206.3300000000002</v>
      </c>
      <c r="M28" s="258">
        <v>1086.48</v>
      </c>
      <c r="N28" s="258">
        <v>990.82079999999996</v>
      </c>
      <c r="O28" s="258">
        <v>787.73880000000008</v>
      </c>
      <c r="P28" s="258">
        <v>757.92359999999996</v>
      </c>
      <c r="Q28" s="258">
        <v>865.25699999999995</v>
      </c>
      <c r="R28" s="258">
        <v>579.30820000000006</v>
      </c>
      <c r="S28" s="258">
        <v>584.75860000000011</v>
      </c>
      <c r="T28" s="258">
        <v>534.89440000000013</v>
      </c>
      <c r="U28" s="258">
        <v>463.13259999999991</v>
      </c>
      <c r="V28" s="258">
        <v>423.23540000000003</v>
      </c>
      <c r="W28" s="258">
        <v>346.7088</v>
      </c>
      <c r="X28" s="258">
        <v>357.13980000000004</v>
      </c>
      <c r="Y28" s="258">
        <v>415.19479999999999</v>
      </c>
      <c r="Z28" s="258">
        <v>436.30619999999999</v>
      </c>
      <c r="AA28" s="258">
        <v>470.00899999999996</v>
      </c>
      <c r="AB28" s="258">
        <v>441.58840000000004</v>
      </c>
      <c r="AC28" s="258">
        <v>430.37739999999997</v>
      </c>
      <c r="AD28" s="258">
        <v>475.26880000000006</v>
      </c>
      <c r="AE28" s="258">
        <v>470.91979999999995</v>
      </c>
      <c r="AF28" s="258">
        <v>459.37199999999996</v>
      </c>
      <c r="AG28" s="258">
        <v>480.19260000000008</v>
      </c>
    </row>
    <row r="29" spans="2:33" s="227" customFormat="1" x14ac:dyDescent="0.25">
      <c r="B29" s="227" t="s">
        <v>0</v>
      </c>
      <c r="C29" s="259">
        <v>1221.5999999999999</v>
      </c>
      <c r="D29" s="259">
        <v>1324.6</v>
      </c>
      <c r="E29" s="259">
        <v>1404.25</v>
      </c>
      <c r="F29" s="259">
        <v>1504.4500000000003</v>
      </c>
      <c r="G29" s="259">
        <v>1514.35</v>
      </c>
      <c r="H29" s="259">
        <v>1546.35</v>
      </c>
      <c r="I29" s="259">
        <v>1642.8000000000002</v>
      </c>
      <c r="J29" s="259">
        <v>1708.3000000000002</v>
      </c>
      <c r="K29" s="259">
        <v>1809.75</v>
      </c>
      <c r="L29" s="259">
        <v>1774.95</v>
      </c>
      <c r="M29" s="259">
        <v>1726.8000000000002</v>
      </c>
      <c r="N29" s="259">
        <v>1760.3999999999999</v>
      </c>
      <c r="O29" s="259">
        <v>1790.8000000000002</v>
      </c>
      <c r="P29" s="259">
        <v>1728.6999999999998</v>
      </c>
      <c r="Q29" s="259">
        <v>1703.75</v>
      </c>
      <c r="R29" s="259">
        <v>1679.1999999999998</v>
      </c>
      <c r="S29" s="259">
        <v>1631.6</v>
      </c>
      <c r="T29" s="259">
        <v>1544.1000000000001</v>
      </c>
      <c r="U29" s="259">
        <v>1486.45</v>
      </c>
      <c r="V29" s="259">
        <v>1443.6</v>
      </c>
      <c r="W29" s="259">
        <v>1508.3500000000001</v>
      </c>
      <c r="X29" s="259">
        <v>1550.9500000000003</v>
      </c>
      <c r="Y29" s="259">
        <v>1532.25</v>
      </c>
      <c r="Z29" s="259">
        <v>1510.8</v>
      </c>
      <c r="AA29" s="259">
        <v>1530.3</v>
      </c>
      <c r="AB29" s="259">
        <v>1505.75</v>
      </c>
      <c r="AC29" s="259">
        <v>1561.05</v>
      </c>
      <c r="AD29" s="259">
        <v>1586.6000000000001</v>
      </c>
      <c r="AE29" s="259">
        <v>1597.0500000000002</v>
      </c>
      <c r="AF29" s="259">
        <v>1614.75</v>
      </c>
      <c r="AG29" s="259">
        <v>1655.35</v>
      </c>
    </row>
    <row r="30" spans="2:33" x14ac:dyDescent="0.25">
      <c r="B30" s="229" t="s">
        <v>439</v>
      </c>
      <c r="C30" s="258">
        <v>21.1</v>
      </c>
      <c r="D30" s="258">
        <v>21.85</v>
      </c>
      <c r="E30" s="258">
        <v>25.450000000000003</v>
      </c>
      <c r="F30" s="258">
        <v>23.2</v>
      </c>
      <c r="G30" s="258">
        <v>21.65</v>
      </c>
      <c r="H30" s="258">
        <v>23.7</v>
      </c>
      <c r="I30" s="258">
        <v>24.5</v>
      </c>
      <c r="J30" s="258">
        <v>26.85</v>
      </c>
      <c r="K30" s="258">
        <v>25.6</v>
      </c>
      <c r="L30" s="258">
        <v>24.85</v>
      </c>
      <c r="M30" s="258">
        <v>21.25</v>
      </c>
      <c r="N30" s="258">
        <v>22.65</v>
      </c>
      <c r="O30" s="258">
        <v>20.049999999999997</v>
      </c>
      <c r="P30" s="258">
        <v>20</v>
      </c>
      <c r="Q30" s="258">
        <v>21.55</v>
      </c>
      <c r="R30" s="258">
        <v>19.75</v>
      </c>
      <c r="S30" s="258">
        <v>21.65</v>
      </c>
      <c r="T30" s="258">
        <v>21.45</v>
      </c>
      <c r="U30" s="258">
        <v>21.2</v>
      </c>
      <c r="V30" s="258">
        <v>20.350000000000001</v>
      </c>
      <c r="W30" s="258">
        <v>19.3</v>
      </c>
      <c r="X30" s="258">
        <v>18.5</v>
      </c>
      <c r="Y30" s="258">
        <v>20.399999999999999</v>
      </c>
      <c r="Z30" s="258">
        <v>19.149999999999999</v>
      </c>
      <c r="AA30" s="258">
        <v>19.55</v>
      </c>
      <c r="AB30" s="258">
        <v>19.600000000000001</v>
      </c>
      <c r="AC30" s="258">
        <v>18.899999999999999</v>
      </c>
      <c r="AD30" s="258">
        <v>20.05</v>
      </c>
      <c r="AE30" s="258">
        <v>19.600000000000001</v>
      </c>
      <c r="AF30" s="258">
        <v>19.350000000000001</v>
      </c>
      <c r="AG30" s="258">
        <v>20.5</v>
      </c>
    </row>
    <row r="31" spans="2:33" x14ac:dyDescent="0.25">
      <c r="B31" s="229" t="s">
        <v>440</v>
      </c>
      <c r="C31" s="258">
        <v>12.100000000000001</v>
      </c>
      <c r="D31" s="258">
        <v>13.9</v>
      </c>
      <c r="E31" s="258">
        <v>14.55</v>
      </c>
      <c r="F31" s="258">
        <v>14.350000000000001</v>
      </c>
      <c r="G31" s="258">
        <v>14.7</v>
      </c>
      <c r="H31" s="258">
        <v>17.549999999999997</v>
      </c>
      <c r="I31" s="258">
        <v>16.850000000000001</v>
      </c>
      <c r="J31" s="258">
        <v>17.7</v>
      </c>
      <c r="K31" s="258">
        <v>18.700000000000003</v>
      </c>
      <c r="L31" s="258">
        <v>16.2</v>
      </c>
      <c r="M31" s="258">
        <v>17.850000000000001</v>
      </c>
      <c r="N31" s="258">
        <v>18.95</v>
      </c>
      <c r="O31" s="258">
        <v>19.55</v>
      </c>
      <c r="P31" s="258">
        <v>17.8</v>
      </c>
      <c r="Q31" s="258">
        <v>19</v>
      </c>
      <c r="R31" s="258">
        <v>19.55</v>
      </c>
      <c r="S31" s="258">
        <v>18.649999999999999</v>
      </c>
      <c r="T31" s="258">
        <v>16.100000000000001</v>
      </c>
      <c r="U31" s="258">
        <v>15.8</v>
      </c>
      <c r="V31" s="258">
        <v>17.3</v>
      </c>
      <c r="W31" s="258">
        <v>14.7</v>
      </c>
      <c r="X31" s="258">
        <v>15.45</v>
      </c>
      <c r="Y31" s="258">
        <v>15.2</v>
      </c>
      <c r="Z31" s="258">
        <v>15.45</v>
      </c>
      <c r="AA31" s="258">
        <v>15.35</v>
      </c>
      <c r="AB31" s="258">
        <v>14.75</v>
      </c>
      <c r="AC31" s="258">
        <v>16.049999999999997</v>
      </c>
      <c r="AD31" s="258">
        <v>14.9</v>
      </c>
      <c r="AE31" s="258">
        <v>15.100000000000001</v>
      </c>
      <c r="AF31" s="258">
        <v>17.25</v>
      </c>
      <c r="AG31" s="258">
        <v>16.25</v>
      </c>
    </row>
    <row r="32" spans="2:33" x14ac:dyDescent="0.25">
      <c r="B32" s="229" t="s">
        <v>441</v>
      </c>
      <c r="C32" s="258">
        <v>83.45</v>
      </c>
      <c r="D32" s="258">
        <v>90.25</v>
      </c>
      <c r="E32" s="258">
        <v>96.15</v>
      </c>
      <c r="F32" s="258">
        <v>100.75</v>
      </c>
      <c r="G32" s="258">
        <v>99.4</v>
      </c>
      <c r="H32" s="258">
        <v>100.30000000000001</v>
      </c>
      <c r="I32" s="258">
        <v>103.2</v>
      </c>
      <c r="J32" s="258">
        <v>107.95</v>
      </c>
      <c r="K32" s="258">
        <v>109.1</v>
      </c>
      <c r="L32" s="258">
        <v>108.6</v>
      </c>
      <c r="M32" s="258">
        <v>109.65</v>
      </c>
      <c r="N32" s="258">
        <v>107.3</v>
      </c>
      <c r="O32" s="258">
        <v>110</v>
      </c>
      <c r="P32" s="258">
        <v>103.94999999999999</v>
      </c>
      <c r="Q32" s="258">
        <v>102.25</v>
      </c>
      <c r="R32" s="258">
        <v>99.800000000000011</v>
      </c>
      <c r="S32" s="258">
        <v>96.4</v>
      </c>
      <c r="T32" s="258">
        <v>95.55</v>
      </c>
      <c r="U32" s="258">
        <v>91.15</v>
      </c>
      <c r="V32" s="258">
        <v>88.6</v>
      </c>
      <c r="W32" s="258">
        <v>91.85</v>
      </c>
      <c r="X32" s="258">
        <v>89.75</v>
      </c>
      <c r="Y32" s="258">
        <v>83.6</v>
      </c>
      <c r="Z32" s="258">
        <v>81.800000000000011</v>
      </c>
      <c r="AA32" s="258">
        <v>82.85</v>
      </c>
      <c r="AB32" s="258">
        <v>82.15</v>
      </c>
      <c r="AC32" s="258">
        <v>81.599999999999994</v>
      </c>
      <c r="AD32" s="258">
        <v>81.7</v>
      </c>
      <c r="AE32" s="258">
        <v>80.2</v>
      </c>
      <c r="AF32" s="258">
        <v>79</v>
      </c>
      <c r="AG32" s="258">
        <v>79.150000000000006</v>
      </c>
    </row>
    <row r="33" spans="2:33" x14ac:dyDescent="0.25">
      <c r="B33" s="229" t="s">
        <v>442</v>
      </c>
      <c r="C33" s="258">
        <v>30.5</v>
      </c>
      <c r="D33" s="258">
        <v>31.200000000000003</v>
      </c>
      <c r="E33" s="258">
        <v>33.1</v>
      </c>
      <c r="F33" s="258">
        <v>32.75</v>
      </c>
      <c r="G33" s="258">
        <v>30</v>
      </c>
      <c r="H33" s="258">
        <v>30.9</v>
      </c>
      <c r="I33" s="258">
        <v>35.799999999999997</v>
      </c>
      <c r="J33" s="258">
        <v>37.049999999999997</v>
      </c>
      <c r="K33" s="258">
        <v>38</v>
      </c>
      <c r="L33" s="258">
        <v>37.700000000000003</v>
      </c>
      <c r="M33" s="258">
        <v>32</v>
      </c>
      <c r="N33" s="258">
        <v>36.5</v>
      </c>
      <c r="O33" s="258">
        <v>32.849999999999994</v>
      </c>
      <c r="P33" s="258">
        <v>32.299999999999997</v>
      </c>
      <c r="Q33" s="258">
        <v>30.400000000000002</v>
      </c>
      <c r="R33" s="258">
        <v>33.6</v>
      </c>
      <c r="S33" s="258">
        <v>30.5</v>
      </c>
      <c r="T33" s="258">
        <v>28</v>
      </c>
      <c r="U33" s="258">
        <v>25.1</v>
      </c>
      <c r="V33" s="258">
        <v>26.55</v>
      </c>
      <c r="W33" s="258">
        <v>28.75</v>
      </c>
      <c r="X33" s="258">
        <v>26.95</v>
      </c>
      <c r="Y33" s="258">
        <v>25.2</v>
      </c>
      <c r="Z33" s="258">
        <v>29</v>
      </c>
      <c r="AA33" s="258">
        <v>30.1</v>
      </c>
      <c r="AB33" s="258">
        <v>26.9</v>
      </c>
      <c r="AC33" s="258">
        <v>30.4</v>
      </c>
      <c r="AD33" s="258">
        <v>29.5</v>
      </c>
      <c r="AE33" s="258">
        <v>29.65</v>
      </c>
      <c r="AF33" s="258">
        <v>27.55</v>
      </c>
      <c r="AG33" s="258">
        <v>28.950000000000003</v>
      </c>
    </row>
    <row r="34" spans="2:33" x14ac:dyDescent="0.25">
      <c r="B34" s="229" t="s">
        <v>19</v>
      </c>
      <c r="C34" s="258">
        <v>6.25</v>
      </c>
      <c r="D34" s="258">
        <v>6.65</v>
      </c>
      <c r="E34" s="258">
        <v>6.55</v>
      </c>
      <c r="F34" s="258">
        <v>6.35</v>
      </c>
      <c r="G34" s="258">
        <v>5.65</v>
      </c>
      <c r="H34" s="258">
        <v>5.3</v>
      </c>
      <c r="I34" s="258">
        <v>5.0999999999999996</v>
      </c>
      <c r="J34" s="258">
        <v>5.0999999999999996</v>
      </c>
      <c r="K34" s="258">
        <v>4.75</v>
      </c>
      <c r="L34" s="258">
        <v>4.1999999999999993</v>
      </c>
      <c r="M34" s="258">
        <v>4</v>
      </c>
      <c r="N34" s="258">
        <v>3.55</v>
      </c>
      <c r="O34" s="258">
        <v>3.3</v>
      </c>
      <c r="P34" s="258">
        <v>3</v>
      </c>
      <c r="Q34" s="258">
        <v>2.75</v>
      </c>
      <c r="R34" s="258">
        <v>2.4500000000000002</v>
      </c>
      <c r="S34" s="258">
        <v>1.95</v>
      </c>
      <c r="T34" s="258">
        <v>1.7000000000000002</v>
      </c>
      <c r="U34" s="258">
        <v>1.5</v>
      </c>
      <c r="V34" s="258">
        <v>1.6</v>
      </c>
      <c r="W34" s="258">
        <v>1.5499999999999998</v>
      </c>
      <c r="X34" s="258">
        <v>1.25</v>
      </c>
      <c r="Y34" s="258">
        <v>1.45</v>
      </c>
      <c r="Z34" s="258">
        <v>1.45</v>
      </c>
      <c r="AA34" s="258">
        <v>1.45</v>
      </c>
      <c r="AB34" s="258">
        <v>1.35</v>
      </c>
      <c r="AC34" s="258">
        <v>1.2999999999999998</v>
      </c>
      <c r="AD34" s="258">
        <v>1.25</v>
      </c>
      <c r="AE34" s="258">
        <v>1.25</v>
      </c>
      <c r="AF34" s="258">
        <v>1.05</v>
      </c>
      <c r="AG34" s="258">
        <v>1</v>
      </c>
    </row>
    <row r="35" spans="2:33" x14ac:dyDescent="0.25">
      <c r="B35" s="229" t="s">
        <v>443</v>
      </c>
      <c r="C35" s="258">
        <v>749.19999999999993</v>
      </c>
      <c r="D35" s="258">
        <v>802.64999999999986</v>
      </c>
      <c r="E35" s="258">
        <v>836.5</v>
      </c>
      <c r="F35" s="258">
        <v>904.95</v>
      </c>
      <c r="G35" s="258">
        <v>917.65</v>
      </c>
      <c r="H35" s="258">
        <v>951.95</v>
      </c>
      <c r="I35" s="258">
        <v>1015.8000000000002</v>
      </c>
      <c r="J35" s="258">
        <v>1063.9000000000001</v>
      </c>
      <c r="K35" s="258">
        <v>1144.3499999999999</v>
      </c>
      <c r="L35" s="258">
        <v>1094.1500000000001</v>
      </c>
      <c r="M35" s="258">
        <v>1037.9000000000001</v>
      </c>
      <c r="N35" s="258">
        <v>1036.1999999999998</v>
      </c>
      <c r="O35" s="258">
        <v>1061.95</v>
      </c>
      <c r="P35" s="258">
        <v>1043.25</v>
      </c>
      <c r="Q35" s="258">
        <v>1027.8</v>
      </c>
      <c r="R35" s="258">
        <v>1010.2999999999998</v>
      </c>
      <c r="S35" s="258">
        <v>1033.95</v>
      </c>
      <c r="T35" s="258">
        <v>938.50000000000011</v>
      </c>
      <c r="U35" s="258">
        <v>932</v>
      </c>
      <c r="V35" s="258">
        <v>910.89999999999986</v>
      </c>
      <c r="W35" s="258">
        <v>952.65000000000009</v>
      </c>
      <c r="X35" s="258">
        <v>964.7</v>
      </c>
      <c r="Y35" s="258">
        <v>960.4</v>
      </c>
      <c r="Z35" s="258">
        <v>925.95</v>
      </c>
      <c r="AA35" s="258">
        <v>941</v>
      </c>
      <c r="AB35" s="258">
        <v>934.05</v>
      </c>
      <c r="AC35" s="258">
        <v>977.05</v>
      </c>
      <c r="AD35" s="258">
        <v>1009.2</v>
      </c>
      <c r="AE35" s="258">
        <v>1006.85</v>
      </c>
      <c r="AF35" s="258">
        <v>1018.75</v>
      </c>
      <c r="AG35" s="258">
        <v>1071.3499999999999</v>
      </c>
    </row>
    <row r="36" spans="2:33" x14ac:dyDescent="0.25">
      <c r="B36" s="229" t="s">
        <v>444</v>
      </c>
      <c r="C36" s="258">
        <v>319</v>
      </c>
      <c r="D36" s="258">
        <v>358.1</v>
      </c>
      <c r="E36" s="258">
        <v>391.95000000000005</v>
      </c>
      <c r="F36" s="258">
        <v>422.1</v>
      </c>
      <c r="G36" s="258">
        <v>425.3</v>
      </c>
      <c r="H36" s="258">
        <v>416.65</v>
      </c>
      <c r="I36" s="258">
        <v>441.55</v>
      </c>
      <c r="J36" s="258">
        <v>449.75</v>
      </c>
      <c r="K36" s="258">
        <v>469.25</v>
      </c>
      <c r="L36" s="258">
        <v>489.25</v>
      </c>
      <c r="M36" s="258">
        <v>504.15</v>
      </c>
      <c r="N36" s="258">
        <v>535.25</v>
      </c>
      <c r="O36" s="258">
        <v>543.1</v>
      </c>
      <c r="P36" s="258">
        <v>508.4</v>
      </c>
      <c r="Q36" s="258">
        <v>500</v>
      </c>
      <c r="R36" s="258">
        <v>493.75</v>
      </c>
      <c r="S36" s="258">
        <v>428.5</v>
      </c>
      <c r="T36" s="258">
        <v>442.79999999999995</v>
      </c>
      <c r="U36" s="258">
        <v>399.7</v>
      </c>
      <c r="V36" s="258">
        <v>378.3</v>
      </c>
      <c r="W36" s="258">
        <v>399.54999999999995</v>
      </c>
      <c r="X36" s="258">
        <v>434.35</v>
      </c>
      <c r="Y36" s="258">
        <v>426</v>
      </c>
      <c r="Z36" s="258">
        <v>438</v>
      </c>
      <c r="AA36" s="258">
        <v>440</v>
      </c>
      <c r="AB36" s="258">
        <v>426.95</v>
      </c>
      <c r="AC36" s="258">
        <v>435.75</v>
      </c>
      <c r="AD36" s="258">
        <v>430</v>
      </c>
      <c r="AE36" s="258">
        <v>444.4</v>
      </c>
      <c r="AF36" s="258">
        <v>451.8</v>
      </c>
      <c r="AG36" s="258">
        <v>438.15</v>
      </c>
    </row>
    <row r="37" spans="2:33" s="227" customFormat="1" x14ac:dyDescent="0.25">
      <c r="B37" s="227" t="s">
        <v>1</v>
      </c>
      <c r="C37" s="259">
        <v>11772.159381818183</v>
      </c>
      <c r="D37" s="259">
        <v>12697.53789090909</v>
      </c>
      <c r="E37" s="259">
        <v>13272.404981818181</v>
      </c>
      <c r="F37" s="259">
        <v>13071.742218181818</v>
      </c>
      <c r="G37" s="259">
        <v>14033.886563636364</v>
      </c>
      <c r="H37" s="259">
        <v>14437.779999999999</v>
      </c>
      <c r="I37" s="259">
        <v>15374.956727272727</v>
      </c>
      <c r="J37" s="259">
        <v>15548.376145454547</v>
      </c>
      <c r="K37" s="259">
        <v>15686.291290909092</v>
      </c>
      <c r="L37" s="259">
        <v>15489.810345454543</v>
      </c>
      <c r="M37" s="259">
        <v>15679.835454545453</v>
      </c>
      <c r="N37" s="259">
        <v>16023.959130606063</v>
      </c>
      <c r="O37" s="259">
        <v>15544.845752121211</v>
      </c>
      <c r="P37" s="259">
        <v>16151.618009999997</v>
      </c>
      <c r="Q37" s="259">
        <v>17189.955996818182</v>
      </c>
      <c r="R37" s="259">
        <v>16572.74100181818</v>
      </c>
      <c r="S37" s="259">
        <v>15933.820292727269</v>
      </c>
      <c r="T37" s="259">
        <v>13323.637620000001</v>
      </c>
      <c r="U37" s="259">
        <v>13258.328079999999</v>
      </c>
      <c r="V37" s="259">
        <v>15277.118540000001</v>
      </c>
      <c r="W37" s="259">
        <v>15211.809000000001</v>
      </c>
      <c r="X37" s="259">
        <v>15026.258666666667</v>
      </c>
      <c r="Y37" s="259">
        <v>15619.548333333334</v>
      </c>
      <c r="Z37" s="259">
        <v>14988.702339999998</v>
      </c>
      <c r="AA37" s="259">
        <v>16522.2219</v>
      </c>
      <c r="AB37" s="259">
        <v>17028.98126</v>
      </c>
      <c r="AC37" s="259">
        <v>17234.462619999998</v>
      </c>
      <c r="AD37" s="259">
        <v>17266.572613333334</v>
      </c>
      <c r="AE37" s="259">
        <v>17384.496666666666</v>
      </c>
      <c r="AF37" s="259">
        <v>18214.790499999999</v>
      </c>
      <c r="AG37" s="259">
        <v>19300.065866666664</v>
      </c>
    </row>
    <row r="38" spans="2:33" x14ac:dyDescent="0.25">
      <c r="B38" s="31" t="s">
        <v>445</v>
      </c>
      <c r="C38" s="258">
        <v>1868.25</v>
      </c>
      <c r="D38" s="258">
        <v>1800</v>
      </c>
      <c r="E38" s="258">
        <v>2231</v>
      </c>
      <c r="F38" s="258">
        <v>1831.5</v>
      </c>
      <c r="G38" s="258">
        <v>1730</v>
      </c>
      <c r="H38" s="258">
        <v>1370.5</v>
      </c>
      <c r="I38" s="258">
        <v>1701</v>
      </c>
      <c r="J38" s="258">
        <v>1580</v>
      </c>
      <c r="K38" s="258">
        <v>1558.5</v>
      </c>
      <c r="L38" s="258">
        <v>1537</v>
      </c>
      <c r="M38" s="258">
        <v>1572</v>
      </c>
      <c r="N38" s="258">
        <v>1676</v>
      </c>
      <c r="O38" s="258">
        <v>1613</v>
      </c>
      <c r="P38" s="258">
        <v>1906.6</v>
      </c>
      <c r="Q38" s="258">
        <v>1906.27</v>
      </c>
      <c r="R38" s="258">
        <v>1950</v>
      </c>
      <c r="S38" s="258">
        <v>1970</v>
      </c>
      <c r="T38" s="258">
        <v>1813</v>
      </c>
      <c r="U38" s="258">
        <v>1813</v>
      </c>
      <c r="V38" s="258">
        <v>2145</v>
      </c>
      <c r="W38" s="258">
        <v>2145</v>
      </c>
      <c r="X38" s="258">
        <v>2145</v>
      </c>
      <c r="Y38" s="258">
        <v>2600</v>
      </c>
      <c r="Z38" s="258">
        <v>2827.527</v>
      </c>
      <c r="AA38" s="258">
        <v>2916.6320000000001</v>
      </c>
      <c r="AB38" s="258">
        <v>3268</v>
      </c>
      <c r="AC38" s="258">
        <v>3318.09</v>
      </c>
      <c r="AD38" s="258">
        <v>3470.6640000000002</v>
      </c>
      <c r="AE38" s="258">
        <v>3601.8130000000001</v>
      </c>
      <c r="AF38" s="258">
        <v>3651.5189999999998</v>
      </c>
      <c r="AG38" s="258">
        <v>3752.6309999999999</v>
      </c>
    </row>
    <row r="39" spans="2:33" x14ac:dyDescent="0.25">
      <c r="B39" s="31" t="s">
        <v>133</v>
      </c>
      <c r="C39" s="258">
        <v>8035.1301818181819</v>
      </c>
      <c r="D39" s="258">
        <v>8904.9010909090903</v>
      </c>
      <c r="E39" s="258">
        <v>9066.8161818181816</v>
      </c>
      <c r="F39" s="258">
        <v>9522.4738181818175</v>
      </c>
      <c r="G39" s="258">
        <v>10392.544363636363</v>
      </c>
      <c r="H39" s="258">
        <v>11092.175999999999</v>
      </c>
      <c r="I39" s="258">
        <v>11729.882727272727</v>
      </c>
      <c r="J39" s="258">
        <v>12096.342545454547</v>
      </c>
      <c r="K39" s="258">
        <v>12286.789090909091</v>
      </c>
      <c r="L39" s="258">
        <v>12200.106545454544</v>
      </c>
      <c r="M39" s="258">
        <v>12426.095454545453</v>
      </c>
      <c r="N39" s="258">
        <v>12628.892727272729</v>
      </c>
      <c r="O39" s="258">
        <v>12321.964545454544</v>
      </c>
      <c r="P39" s="258">
        <v>12672.209999999997</v>
      </c>
      <c r="Q39" s="258">
        <v>13375.11018181818</v>
      </c>
      <c r="R39" s="258">
        <v>12817.65818181818</v>
      </c>
      <c r="S39" s="258">
        <v>12359.59927272727</v>
      </c>
      <c r="T39" s="258">
        <v>9696</v>
      </c>
      <c r="U39" s="258">
        <v>9696</v>
      </c>
      <c r="V39" s="258">
        <v>11904</v>
      </c>
      <c r="W39" s="258">
        <v>11904</v>
      </c>
      <c r="X39" s="258">
        <v>11520</v>
      </c>
      <c r="Y39" s="258">
        <v>11520</v>
      </c>
      <c r="Z39" s="258">
        <v>10764.311039999999</v>
      </c>
      <c r="AA39" s="258">
        <v>12127.031999999999</v>
      </c>
      <c r="AB39" s="258">
        <v>12222.56784</v>
      </c>
      <c r="AC39" s="258">
        <v>12318.10368</v>
      </c>
      <c r="AD39" s="258">
        <v>12162.385173333334</v>
      </c>
      <c r="AE39" s="258">
        <v>12006.666666666666</v>
      </c>
      <c r="AF39" s="258">
        <v>12832</v>
      </c>
      <c r="AG39" s="258">
        <v>13706.161866666665</v>
      </c>
    </row>
    <row r="40" spans="2:33" x14ac:dyDescent="0.25">
      <c r="B40" s="31" t="s">
        <v>134</v>
      </c>
      <c r="C40" s="258">
        <v>1509.4472000000001</v>
      </c>
      <c r="D40" s="258">
        <v>1633.3048000000001</v>
      </c>
      <c r="E40" s="258">
        <v>1615.2567999999999</v>
      </c>
      <c r="F40" s="258">
        <v>1358.4364</v>
      </c>
      <c r="G40" s="258">
        <v>1552.0101999999999</v>
      </c>
      <c r="H40" s="258">
        <v>1615.7719999999997</v>
      </c>
      <c r="I40" s="258">
        <v>1584.742</v>
      </c>
      <c r="J40" s="258">
        <v>1512.7015999999999</v>
      </c>
      <c r="K40" s="258">
        <v>1481.6702</v>
      </c>
      <c r="L40" s="258">
        <v>1393.3717999999999</v>
      </c>
      <c r="M40" s="258">
        <v>1322.4079999999999</v>
      </c>
      <c r="N40" s="258">
        <v>1358.2608</v>
      </c>
      <c r="O40" s="258">
        <v>1247.6019999999999</v>
      </c>
      <c r="P40" s="258">
        <v>1209.0551999999998</v>
      </c>
      <c r="Q40" s="258">
        <v>1461.4015999999999</v>
      </c>
      <c r="R40" s="258">
        <v>1274.4872</v>
      </c>
      <c r="S40" s="258">
        <v>1096.6543999999999</v>
      </c>
      <c r="T40" s="258">
        <v>1330.1</v>
      </c>
      <c r="U40" s="258">
        <v>1330.1</v>
      </c>
      <c r="V40" s="258">
        <v>874.2</v>
      </c>
      <c r="W40" s="258">
        <v>874.2</v>
      </c>
      <c r="X40" s="258">
        <v>1078.1799999999998</v>
      </c>
      <c r="Y40" s="258">
        <v>1222</v>
      </c>
      <c r="Z40" s="258">
        <v>1124.8462999999999</v>
      </c>
      <c r="AA40" s="258">
        <v>1188.7099000000001</v>
      </c>
      <c r="AB40" s="258">
        <v>1230.73542</v>
      </c>
      <c r="AC40" s="258">
        <v>1272.7609399999999</v>
      </c>
      <c r="AD40" s="258">
        <v>1272.7609399999999</v>
      </c>
      <c r="AE40" s="258">
        <v>1379.9999999999998</v>
      </c>
      <c r="AF40" s="258">
        <v>1299.9999999999998</v>
      </c>
      <c r="AG40" s="258">
        <v>1374.7469999999998</v>
      </c>
    </row>
    <row r="41" spans="2:33" x14ac:dyDescent="0.25">
      <c r="B41" s="31" t="s">
        <v>61</v>
      </c>
      <c r="C41" s="258">
        <v>347.19600000000003</v>
      </c>
      <c r="D41" s="258">
        <v>347.19600000000003</v>
      </c>
      <c r="E41" s="258">
        <v>347.19600000000003</v>
      </c>
      <c r="F41" s="258">
        <v>347.19600000000003</v>
      </c>
      <c r="G41" s="258">
        <v>347.19600000000003</v>
      </c>
      <c r="H41" s="258">
        <v>347.19600000000003</v>
      </c>
      <c r="I41" s="258">
        <v>347.19600000000003</v>
      </c>
      <c r="J41" s="258">
        <v>347.19600000000003</v>
      </c>
      <c r="K41" s="258">
        <v>347.19600000000003</v>
      </c>
      <c r="L41" s="258">
        <v>347.19600000000003</v>
      </c>
      <c r="M41" s="258">
        <v>347.19600000000003</v>
      </c>
      <c r="N41" s="258">
        <v>348.28158333333334</v>
      </c>
      <c r="O41" s="258">
        <v>349.36716666666666</v>
      </c>
      <c r="P41" s="258">
        <v>350.45274999999998</v>
      </c>
      <c r="Q41" s="258">
        <v>435.02378499999998</v>
      </c>
      <c r="R41" s="258">
        <v>519.59482000000003</v>
      </c>
      <c r="S41" s="258">
        <v>497.07386000000002</v>
      </c>
      <c r="T41" s="258">
        <v>474.55290000000002</v>
      </c>
      <c r="U41" s="258">
        <v>409.32326666666665</v>
      </c>
      <c r="V41" s="258">
        <v>344.09363333333329</v>
      </c>
      <c r="W41" s="258">
        <v>278.86399999999998</v>
      </c>
      <c r="X41" s="258">
        <v>274.08466666666664</v>
      </c>
      <c r="Y41" s="258">
        <v>269.30533333333329</v>
      </c>
      <c r="Z41" s="258">
        <v>264.52600000000001</v>
      </c>
      <c r="AA41" s="258">
        <v>282.06233333333336</v>
      </c>
      <c r="AB41" s="258">
        <v>299.5986666666667</v>
      </c>
      <c r="AC41" s="258">
        <v>317.13499999999999</v>
      </c>
      <c r="AD41" s="258">
        <v>351.66199999999998</v>
      </c>
      <c r="AE41" s="258">
        <v>386.18899999999996</v>
      </c>
      <c r="AF41" s="258">
        <v>420.71599999999995</v>
      </c>
      <c r="AG41" s="258">
        <v>455.24299999999999</v>
      </c>
    </row>
    <row r="42" spans="2:33" x14ac:dyDescent="0.25">
      <c r="B42" s="31" t="s">
        <v>62</v>
      </c>
      <c r="C42" s="258">
        <v>12.135999999999999</v>
      </c>
      <c r="D42" s="258">
        <v>12.135999999999999</v>
      </c>
      <c r="E42" s="258">
        <v>12.135999999999999</v>
      </c>
      <c r="F42" s="258">
        <v>12.135999999999999</v>
      </c>
      <c r="G42" s="258">
        <v>12.135999999999999</v>
      </c>
      <c r="H42" s="258">
        <v>12.135999999999999</v>
      </c>
      <c r="I42" s="258">
        <v>12.135999999999999</v>
      </c>
      <c r="J42" s="258">
        <v>12.135999999999999</v>
      </c>
      <c r="K42" s="258">
        <v>12.135999999999999</v>
      </c>
      <c r="L42" s="258">
        <v>12.135999999999999</v>
      </c>
      <c r="M42" s="258">
        <v>12.135999999999999</v>
      </c>
      <c r="N42" s="258">
        <v>12.52402</v>
      </c>
      <c r="O42" s="258">
        <v>12.912040000000001</v>
      </c>
      <c r="P42" s="258">
        <v>13.30006</v>
      </c>
      <c r="Q42" s="258">
        <v>12.15043</v>
      </c>
      <c r="R42" s="258">
        <v>11.0008</v>
      </c>
      <c r="S42" s="258">
        <v>10.492760000000001</v>
      </c>
      <c r="T42" s="258">
        <v>9.9847199999999994</v>
      </c>
      <c r="U42" s="258">
        <v>9.9048133333333332</v>
      </c>
      <c r="V42" s="258">
        <v>9.8249066666666671</v>
      </c>
      <c r="W42" s="258">
        <v>9.7449999999999992</v>
      </c>
      <c r="X42" s="258">
        <v>8.9939999999999998</v>
      </c>
      <c r="Y42" s="258">
        <v>8.2430000000000003</v>
      </c>
      <c r="Z42" s="258">
        <v>7.492</v>
      </c>
      <c r="AA42" s="258">
        <v>7.7856666666666667</v>
      </c>
      <c r="AB42" s="258">
        <v>8.0793333333333326</v>
      </c>
      <c r="AC42" s="258">
        <v>8.3729999999999993</v>
      </c>
      <c r="AD42" s="258">
        <v>9.1005000000000003</v>
      </c>
      <c r="AE42" s="258">
        <v>9.8279999999999994</v>
      </c>
      <c r="AF42" s="258">
        <v>10.555499999999999</v>
      </c>
      <c r="AG42" s="258">
        <v>11.282999999999999</v>
      </c>
    </row>
    <row r="43" spans="2:33" s="227" customFormat="1" x14ac:dyDescent="0.25">
      <c r="B43" s="227" t="s">
        <v>25</v>
      </c>
      <c r="C43" s="259">
        <v>61.6</v>
      </c>
      <c r="D43" s="259">
        <v>63.1</v>
      </c>
      <c r="E43" s="259">
        <v>65.099999999999994</v>
      </c>
      <c r="F43" s="259">
        <v>66.2</v>
      </c>
      <c r="G43" s="259">
        <v>67</v>
      </c>
      <c r="H43" s="259">
        <v>68</v>
      </c>
      <c r="I43" s="259">
        <v>69.900000000000006</v>
      </c>
      <c r="J43" s="259">
        <v>71.900000000000006</v>
      </c>
      <c r="K43" s="259">
        <v>72.8</v>
      </c>
      <c r="L43" s="259">
        <v>75.5</v>
      </c>
      <c r="M43" s="259">
        <v>69.900000000000006</v>
      </c>
      <c r="N43" s="259">
        <v>71</v>
      </c>
      <c r="O43" s="259">
        <v>72.599999999999994</v>
      </c>
      <c r="P43" s="259">
        <v>70.400000000000006</v>
      </c>
      <c r="Q43" s="259">
        <v>72.8</v>
      </c>
      <c r="R43" s="259">
        <v>79.900000000000006</v>
      </c>
      <c r="S43" s="259">
        <v>86.6</v>
      </c>
      <c r="T43" s="259">
        <v>89.2</v>
      </c>
      <c r="U43" s="259">
        <v>95.7</v>
      </c>
      <c r="V43" s="259">
        <v>98.1</v>
      </c>
      <c r="W43" s="259">
        <v>106</v>
      </c>
      <c r="X43" s="259">
        <v>106</v>
      </c>
      <c r="Y43" s="259">
        <v>111.1</v>
      </c>
      <c r="Z43" s="259">
        <v>101.6</v>
      </c>
      <c r="AA43" s="259">
        <v>95</v>
      </c>
      <c r="AB43" s="259">
        <v>93.1</v>
      </c>
      <c r="AC43" s="259">
        <v>92.2</v>
      </c>
      <c r="AD43" s="259">
        <v>84.9</v>
      </c>
      <c r="AE43" s="259">
        <v>84.3</v>
      </c>
      <c r="AF43" s="259">
        <v>82</v>
      </c>
      <c r="AG43" s="259">
        <v>88.3</v>
      </c>
    </row>
    <row r="44" spans="2:33" s="227" customFormat="1" x14ac:dyDescent="0.25">
      <c r="B44" s="227" t="s">
        <v>53</v>
      </c>
      <c r="C44" s="259">
        <v>8.3000000000000007</v>
      </c>
      <c r="D44" s="259">
        <v>7.3</v>
      </c>
      <c r="E44" s="259">
        <v>8</v>
      </c>
      <c r="F44" s="259">
        <v>8.5</v>
      </c>
      <c r="G44" s="259">
        <v>7.8</v>
      </c>
      <c r="H44" s="259">
        <v>7</v>
      </c>
      <c r="I44" s="259">
        <v>7.6</v>
      </c>
      <c r="J44" s="259">
        <v>7.1</v>
      </c>
      <c r="K44" s="259">
        <v>7.5</v>
      </c>
      <c r="L44" s="259">
        <v>7.3</v>
      </c>
      <c r="M44" s="259">
        <v>5</v>
      </c>
      <c r="N44" s="259">
        <v>4.9000000000000004</v>
      </c>
      <c r="O44" s="259">
        <v>4.7</v>
      </c>
      <c r="P44" s="259">
        <v>5.8</v>
      </c>
      <c r="Q44" s="259">
        <v>5.7</v>
      </c>
      <c r="R44" s="259">
        <v>6</v>
      </c>
      <c r="S44" s="259">
        <v>7</v>
      </c>
      <c r="T44" s="259">
        <v>7.2</v>
      </c>
      <c r="U44" s="259">
        <v>8.8000000000000007</v>
      </c>
      <c r="V44" s="259">
        <v>8.8000000000000007</v>
      </c>
      <c r="W44" s="259">
        <v>7.5</v>
      </c>
      <c r="X44" s="259">
        <v>8.6999999999999993</v>
      </c>
      <c r="Y44" s="259">
        <v>9.8000000000000007</v>
      </c>
      <c r="Z44" s="259">
        <v>8.1999999999999993</v>
      </c>
      <c r="AA44" s="259">
        <v>8.1</v>
      </c>
      <c r="AB44" s="259">
        <v>8.9</v>
      </c>
      <c r="AC44" s="259">
        <v>9.1999999999999993</v>
      </c>
      <c r="AD44" s="259">
        <v>10.8</v>
      </c>
      <c r="AE44" s="259">
        <v>9.1999999999999993</v>
      </c>
      <c r="AF44" s="259">
        <v>9.8000000000000007</v>
      </c>
      <c r="AG44" s="259">
        <v>10</v>
      </c>
    </row>
    <row r="45" spans="2:33" s="227" customFormat="1" x14ac:dyDescent="0.25">
      <c r="B45" s="227" t="s">
        <v>26</v>
      </c>
      <c r="C45" s="259">
        <v>17.399999999999999</v>
      </c>
      <c r="D45" s="259">
        <v>17.399999999999999</v>
      </c>
      <c r="E45" s="259">
        <v>17.8</v>
      </c>
      <c r="F45" s="259">
        <v>17.600000000000001</v>
      </c>
      <c r="G45" s="259">
        <v>16.100000000000001</v>
      </c>
      <c r="H45" s="259">
        <v>15.6</v>
      </c>
      <c r="I45" s="259">
        <v>14.9</v>
      </c>
      <c r="J45" s="259">
        <v>15.2</v>
      </c>
      <c r="K45" s="259">
        <v>15.1</v>
      </c>
      <c r="L45" s="259">
        <v>13.5</v>
      </c>
      <c r="M45" s="259">
        <v>8.1</v>
      </c>
      <c r="N45" s="259">
        <v>7.8</v>
      </c>
      <c r="O45" s="259">
        <v>7.7</v>
      </c>
      <c r="P45" s="259">
        <v>7.6</v>
      </c>
      <c r="Q45" s="259">
        <v>7.5</v>
      </c>
      <c r="R45" s="259">
        <v>7.3</v>
      </c>
      <c r="S45" s="259">
        <v>6.7</v>
      </c>
      <c r="T45" s="259">
        <v>7.3</v>
      </c>
      <c r="U45" s="259">
        <v>8.9</v>
      </c>
      <c r="V45" s="259">
        <v>10.1</v>
      </c>
      <c r="W45" s="259">
        <v>10.5</v>
      </c>
      <c r="X45" s="259">
        <v>11.4</v>
      </c>
      <c r="Y45" s="259">
        <v>10.3</v>
      </c>
      <c r="Z45" s="259">
        <v>8.6999999999999993</v>
      </c>
      <c r="AA45" s="259">
        <v>8.6</v>
      </c>
      <c r="AB45" s="259">
        <v>10.8</v>
      </c>
      <c r="AC45" s="259">
        <v>9.9</v>
      </c>
      <c r="AD45" s="259">
        <v>8.3000000000000007</v>
      </c>
      <c r="AE45" s="259">
        <v>9.3000000000000007</v>
      </c>
      <c r="AF45" s="259">
        <v>8.6999999999999993</v>
      </c>
      <c r="AG45" s="259">
        <v>8.8000000000000007</v>
      </c>
    </row>
    <row r="46" spans="2:33" s="227" customFormat="1" x14ac:dyDescent="0.25">
      <c r="B46" s="227" t="s">
        <v>446</v>
      </c>
      <c r="C46" s="259">
        <v>11.800000000000002</v>
      </c>
      <c r="D46" s="259">
        <v>11.800000000000002</v>
      </c>
      <c r="E46" s="259">
        <v>12.500000000000002</v>
      </c>
      <c r="F46" s="259">
        <v>15.2</v>
      </c>
      <c r="G46" s="259">
        <v>15</v>
      </c>
      <c r="H46" s="259">
        <v>15.899999999999999</v>
      </c>
      <c r="I46" s="259">
        <v>15.799999999999999</v>
      </c>
      <c r="J46" s="259">
        <v>17.899999999999995</v>
      </c>
      <c r="K46" s="259">
        <v>16.699999999999996</v>
      </c>
      <c r="L46" s="259">
        <v>16.100000000000001</v>
      </c>
      <c r="M46" s="259">
        <v>12.099999999999998</v>
      </c>
      <c r="N46" s="259">
        <v>12.099999999999998</v>
      </c>
      <c r="O46" s="259">
        <v>11.6</v>
      </c>
      <c r="P46" s="259">
        <v>11.2</v>
      </c>
      <c r="Q46" s="259">
        <v>10.6</v>
      </c>
      <c r="R46" s="259">
        <v>10.1</v>
      </c>
      <c r="S46" s="259">
        <v>9.2999999999999989</v>
      </c>
      <c r="T46" s="259">
        <v>9.6</v>
      </c>
      <c r="U46" s="259">
        <v>9.7000000000000011</v>
      </c>
      <c r="V46" s="259">
        <v>9.2270000000000003</v>
      </c>
      <c r="W46" s="259">
        <v>5.2</v>
      </c>
      <c r="X46" s="259">
        <v>2.8000000000000003</v>
      </c>
      <c r="Y46" s="259">
        <v>2.0989999999999998</v>
      </c>
      <c r="Z46" s="259">
        <v>1.5</v>
      </c>
      <c r="AA46" s="259">
        <v>2.2999999999999998</v>
      </c>
      <c r="AB46" s="259">
        <v>1.0999999999999999</v>
      </c>
      <c r="AC46" s="259">
        <v>1.1999999999999997</v>
      </c>
      <c r="AD46" s="259">
        <v>1.1999999999999997</v>
      </c>
      <c r="AE46" s="259">
        <v>1.1999999999999997</v>
      </c>
      <c r="AF46" s="259">
        <v>1.1999999999999997</v>
      </c>
      <c r="AG46" s="259">
        <v>1.1999999999999997</v>
      </c>
    </row>
    <row r="47" spans="2:33" s="227" customFormat="1" x14ac:dyDescent="0.25">
      <c r="B47" s="227" t="s">
        <v>69</v>
      </c>
      <c r="C47" s="259">
        <v>185</v>
      </c>
      <c r="D47" s="259">
        <v>143.33333333333331</v>
      </c>
      <c r="E47" s="259">
        <v>130.33333333333331</v>
      </c>
      <c r="F47" s="259">
        <v>123.66666666666667</v>
      </c>
      <c r="G47" s="259">
        <v>123.66666666666667</v>
      </c>
      <c r="H47" s="259">
        <v>123.66666666666667</v>
      </c>
      <c r="I47" s="259">
        <v>133.33333333333331</v>
      </c>
      <c r="J47" s="259">
        <v>142.857</v>
      </c>
      <c r="K47" s="259">
        <v>142.857</v>
      </c>
      <c r="L47" s="259">
        <v>142.857</v>
      </c>
      <c r="M47" s="259">
        <v>145.714</v>
      </c>
      <c r="N47" s="259">
        <v>145.714</v>
      </c>
      <c r="O47" s="259">
        <v>145.714</v>
      </c>
      <c r="P47" s="259">
        <v>145.714</v>
      </c>
      <c r="Q47" s="259">
        <v>145.714</v>
      </c>
      <c r="R47" s="259">
        <v>148.571</v>
      </c>
      <c r="S47" s="259">
        <v>148.571</v>
      </c>
      <c r="T47" s="259">
        <v>148.571</v>
      </c>
      <c r="U47" s="259">
        <v>148.571</v>
      </c>
      <c r="V47" s="259">
        <v>190</v>
      </c>
      <c r="W47" s="259">
        <v>183.33333333333334</v>
      </c>
      <c r="X47" s="259">
        <v>183.33333333333334</v>
      </c>
      <c r="Y47" s="259">
        <v>197.66666666666666</v>
      </c>
      <c r="Z47" s="259">
        <v>197.66666666666666</v>
      </c>
      <c r="AA47" s="259">
        <v>197.66666666666666</v>
      </c>
      <c r="AB47" s="259">
        <v>178.28758169934639</v>
      </c>
      <c r="AC47" s="259">
        <v>158.90849673202615</v>
      </c>
      <c r="AD47" s="259">
        <v>139.52941176470591</v>
      </c>
      <c r="AE47" s="259">
        <v>120.15032679738563</v>
      </c>
      <c r="AF47" s="259">
        <v>100.77124183006535</v>
      </c>
      <c r="AG47" s="259">
        <v>73.640522875816998</v>
      </c>
    </row>
    <row r="48" spans="2:33" s="227" customFormat="1" x14ac:dyDescent="0.25">
      <c r="B48" s="227" t="s">
        <v>70</v>
      </c>
      <c r="C48" s="259">
        <v>26</v>
      </c>
      <c r="D48" s="259">
        <v>21.666666666666668</v>
      </c>
      <c r="E48" s="259">
        <v>13</v>
      </c>
      <c r="F48" s="259">
        <v>8.6666666666666679</v>
      </c>
      <c r="G48" s="259">
        <v>6.9333333333333327</v>
      </c>
      <c r="H48" s="259">
        <v>6.9333333333333327</v>
      </c>
      <c r="I48" s="259">
        <v>7.8</v>
      </c>
      <c r="J48" s="259">
        <v>7.8</v>
      </c>
      <c r="K48" s="259">
        <v>8.6666666666666679</v>
      </c>
      <c r="L48" s="259">
        <v>8.6666666666666679</v>
      </c>
      <c r="M48" s="259">
        <v>4.3333333333333339</v>
      </c>
      <c r="N48" s="259">
        <v>4.3333333333333339</v>
      </c>
      <c r="O48" s="259">
        <v>4.3333333333333339</v>
      </c>
      <c r="P48" s="259">
        <v>4.3333333333333339</v>
      </c>
      <c r="Q48" s="259">
        <v>4.3333333333333339</v>
      </c>
      <c r="R48" s="259">
        <v>2.166666666666667</v>
      </c>
      <c r="S48" s="259">
        <v>2.166666666666667</v>
      </c>
      <c r="T48" s="259">
        <v>2.6</v>
      </c>
      <c r="U48" s="259">
        <v>0.66666666666666663</v>
      </c>
      <c r="V48" s="259">
        <v>0.3666666666666667</v>
      </c>
      <c r="W48" s="259">
        <v>4.3333333333333335E-2</v>
      </c>
      <c r="X48" s="259">
        <v>0.05</v>
      </c>
      <c r="Y48" s="259">
        <v>0</v>
      </c>
      <c r="Z48" s="259">
        <v>0</v>
      </c>
      <c r="AA48" s="259">
        <v>0</v>
      </c>
      <c r="AB48" s="259">
        <v>0</v>
      </c>
      <c r="AC48" s="259">
        <v>0</v>
      </c>
      <c r="AD48" s="259">
        <v>0</v>
      </c>
      <c r="AE48" s="259">
        <v>0</v>
      </c>
      <c r="AF48" s="259">
        <v>0</v>
      </c>
      <c r="AG48" s="259">
        <v>0</v>
      </c>
    </row>
    <row r="49" spans="2:33" s="227" customFormat="1" x14ac:dyDescent="0.25">
      <c r="B49" s="227" t="s">
        <v>60</v>
      </c>
      <c r="C49" s="259">
        <v>379.31099999999998</v>
      </c>
      <c r="D49" s="259">
        <v>370.12099999999998</v>
      </c>
      <c r="E49" s="259">
        <v>358.30200000000002</v>
      </c>
      <c r="F49" s="259">
        <v>377.98500000000001</v>
      </c>
      <c r="G49" s="259">
        <v>404.81099999999998</v>
      </c>
      <c r="H49" s="259">
        <v>428.82600000000002</v>
      </c>
      <c r="I49" s="259">
        <v>416.91800000000001</v>
      </c>
      <c r="J49" s="259">
        <v>380.35</v>
      </c>
      <c r="K49" s="259">
        <v>431.99900000000002</v>
      </c>
      <c r="L49" s="259">
        <v>442.916</v>
      </c>
      <c r="M49" s="259">
        <v>407.59800000000001</v>
      </c>
      <c r="N49" s="259">
        <v>368.66699999999997</v>
      </c>
      <c r="O49" s="259">
        <v>363.51299999999998</v>
      </c>
      <c r="P49" s="259">
        <v>388.08</v>
      </c>
      <c r="Q49" s="259">
        <v>362.52499999999998</v>
      </c>
      <c r="R49" s="259">
        <v>352.16500000000002</v>
      </c>
      <c r="S49" s="259">
        <v>342.137</v>
      </c>
      <c r="T49" s="259">
        <v>321.553</v>
      </c>
      <c r="U49" s="259">
        <v>308.95999999999998</v>
      </c>
      <c r="V49" s="259">
        <v>306.80599999999998</v>
      </c>
      <c r="W49" s="259">
        <v>362.39499999999998</v>
      </c>
      <c r="X49" s="259">
        <v>295.79500000000002</v>
      </c>
      <c r="Y49" s="259">
        <v>296.536</v>
      </c>
      <c r="Z49" s="259">
        <v>353.04399999999998</v>
      </c>
      <c r="AA49" s="259">
        <v>331.78199999999998</v>
      </c>
      <c r="AB49" s="259">
        <v>330.959</v>
      </c>
      <c r="AC49" s="259">
        <v>339.10399999999998</v>
      </c>
      <c r="AD49" s="259">
        <v>369.089</v>
      </c>
      <c r="AE49" s="259">
        <v>408.495</v>
      </c>
      <c r="AF49" s="259">
        <v>367.36399999999998</v>
      </c>
      <c r="AG49" s="259">
        <v>379.51900000000001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W47"/>
  <sheetViews>
    <sheetView showGridLines="0" zoomScale="70" zoomScaleNormal="70" workbookViewId="0">
      <selection activeCell="E1" sqref="E1"/>
    </sheetView>
  </sheetViews>
  <sheetFormatPr defaultRowHeight="12.75" x14ac:dyDescent="0.2"/>
  <cols>
    <col min="1" max="1" width="4.5703125" customWidth="1"/>
    <col min="2" max="2" width="25.7109375" style="1" customWidth="1"/>
    <col min="3" max="4" width="11.28515625" style="1" bestFit="1" customWidth="1"/>
    <col min="5" max="6" width="11.5703125" style="1" bestFit="1" customWidth="1"/>
    <col min="7" max="7" width="11.28515625" style="1" bestFit="1" customWidth="1"/>
    <col min="8" max="8" width="11.5703125" style="1" bestFit="1" customWidth="1"/>
    <col min="9" max="9" width="11.28515625" style="1" bestFit="1" customWidth="1"/>
    <col min="10" max="10" width="11.5703125" style="1" bestFit="1" customWidth="1"/>
    <col min="11" max="12" width="11.28515625" style="1" bestFit="1" customWidth="1"/>
    <col min="13" max="14" width="11.5703125" style="1" bestFit="1" customWidth="1"/>
    <col min="15" max="15" width="11.28515625" style="1" bestFit="1" customWidth="1"/>
    <col min="16" max="17" width="11.5703125" style="1" bestFit="1" customWidth="1"/>
    <col min="18" max="20" width="11.28515625" style="1" bestFit="1" customWidth="1"/>
    <col min="21" max="21" width="11.5703125" style="1" bestFit="1" customWidth="1"/>
    <col min="22" max="23" width="11.5703125" bestFit="1" customWidth="1"/>
  </cols>
  <sheetData>
    <row r="1" spans="2:23" ht="18" x14ac:dyDescent="0.25">
      <c r="B1" s="5" t="s">
        <v>37</v>
      </c>
      <c r="D1" s="26" t="s">
        <v>54</v>
      </c>
    </row>
    <row r="2" spans="2:23" s="6" customFormat="1" x14ac:dyDescent="0.2">
      <c r="B2" s="4" t="s">
        <v>29</v>
      </c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</row>
    <row r="3" spans="2:23" s="9" customFormat="1" x14ac:dyDescent="0.2">
      <c r="B3" s="7" t="s">
        <v>31</v>
      </c>
      <c r="C3" s="8">
        <v>8.3000000000000007</v>
      </c>
      <c r="D3" s="8">
        <v>7.3</v>
      </c>
      <c r="E3" s="8">
        <v>8</v>
      </c>
      <c r="F3" s="8">
        <v>8.5</v>
      </c>
      <c r="G3" s="8">
        <v>7.8</v>
      </c>
      <c r="H3" s="8">
        <v>7</v>
      </c>
      <c r="I3" s="8">
        <v>7.6</v>
      </c>
      <c r="J3" s="8">
        <v>7.1</v>
      </c>
      <c r="K3" s="8">
        <v>7.5</v>
      </c>
      <c r="L3" s="8">
        <v>7.3</v>
      </c>
      <c r="M3" s="8">
        <v>5</v>
      </c>
      <c r="N3" s="8">
        <v>4.9000000000000004</v>
      </c>
      <c r="O3" s="8">
        <v>4.7</v>
      </c>
      <c r="P3" s="8">
        <v>5.8</v>
      </c>
      <c r="Q3" s="8">
        <v>5.7</v>
      </c>
      <c r="R3" s="8">
        <v>6</v>
      </c>
      <c r="S3" s="8">
        <v>7</v>
      </c>
      <c r="T3" s="8">
        <v>7.2</v>
      </c>
      <c r="U3" s="8">
        <v>8.8000000000000007</v>
      </c>
      <c r="V3" s="8">
        <v>8.8000000000000007</v>
      </c>
      <c r="W3" s="8">
        <v>7.5</v>
      </c>
    </row>
    <row r="4" spans="2:23" ht="19.5" customHeight="1" x14ac:dyDescent="0.2">
      <c r="B4" s="2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</row>
    <row r="5" spans="2:23" ht="13.5" thickBot="1" x14ac:dyDescent="0.25">
      <c r="B5" s="2" t="s">
        <v>446</v>
      </c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</row>
    <row r="6" spans="2:23" ht="18.75" customHeight="1" thickBot="1" x14ac:dyDescent="0.25">
      <c r="B6" s="10" t="s">
        <v>31</v>
      </c>
      <c r="C6" s="27">
        <v>3.5096237623762376</v>
      </c>
      <c r="D6" s="27">
        <v>3.5096237623762376</v>
      </c>
      <c r="E6" s="27">
        <v>3.7178217821782176</v>
      </c>
      <c r="F6" s="27">
        <v>4.5208712871287124</v>
      </c>
      <c r="G6" s="27">
        <v>4.4613861386138609</v>
      </c>
      <c r="H6" s="27">
        <v>4.7290693069306933</v>
      </c>
      <c r="I6" s="27">
        <v>4.6993267326732671</v>
      </c>
      <c r="J6" s="27">
        <v>5.3239207920792069</v>
      </c>
      <c r="K6" s="27">
        <v>4.9670099009900985</v>
      </c>
      <c r="L6" s="27">
        <v>4.7885544554455448</v>
      </c>
      <c r="M6" s="27">
        <v>3.5988514851485145</v>
      </c>
      <c r="N6" s="27">
        <v>3.5988514851485145</v>
      </c>
      <c r="O6" s="27">
        <v>3.4501386138613861</v>
      </c>
      <c r="P6" s="27">
        <v>3.331168316831683</v>
      </c>
      <c r="Q6" s="27">
        <v>3.1527128712871284</v>
      </c>
      <c r="R6" s="27">
        <v>3.004</v>
      </c>
      <c r="S6" s="27">
        <v>2.7669999999999999</v>
      </c>
      <c r="T6" s="27">
        <v>2.8559999999999999</v>
      </c>
      <c r="U6" s="27">
        <v>2.8860000000000001</v>
      </c>
      <c r="V6" s="27">
        <v>2.7370000000000001</v>
      </c>
      <c r="W6" s="28">
        <v>1.5469999999999999</v>
      </c>
    </row>
    <row r="7" spans="2:23" ht="19.5" customHeight="1" x14ac:dyDescent="0.2">
      <c r="B7" s="11" t="s">
        <v>64</v>
      </c>
      <c r="C7" s="20">
        <v>4.7503762376237626</v>
      </c>
      <c r="D7" s="20">
        <v>4.7503762376237626</v>
      </c>
      <c r="E7" s="20">
        <v>5.032178217821782</v>
      </c>
      <c r="F7" s="20">
        <v>6.1191287128712863</v>
      </c>
      <c r="G7" s="20">
        <v>6.0386138613861382</v>
      </c>
      <c r="H7" s="20">
        <v>6.4009306930693066</v>
      </c>
      <c r="I7" s="20">
        <v>6.3606732673267325</v>
      </c>
      <c r="J7" s="20">
        <v>7.2060792079207907</v>
      </c>
      <c r="K7" s="20">
        <v>6.7229900990099001</v>
      </c>
      <c r="L7" s="20">
        <v>6.4814455445544557</v>
      </c>
      <c r="M7" s="20">
        <v>4.8711485148514848</v>
      </c>
      <c r="N7" s="20">
        <v>4.8711485148514848</v>
      </c>
      <c r="O7" s="20">
        <v>4.6698613861386136</v>
      </c>
      <c r="P7" s="20">
        <v>4.5088316831683164</v>
      </c>
      <c r="Q7" s="20">
        <v>4.2672871287128711</v>
      </c>
      <c r="R7" s="20">
        <v>4.0659999999999998</v>
      </c>
      <c r="S7" s="20">
        <v>3.7429999999999999</v>
      </c>
      <c r="T7" s="20">
        <v>3.8639999999999999</v>
      </c>
      <c r="U7" s="20">
        <v>3.9039999999999999</v>
      </c>
      <c r="V7" s="20">
        <v>3.73</v>
      </c>
      <c r="W7" s="12">
        <v>2.093</v>
      </c>
    </row>
    <row r="8" spans="2:23" x14ac:dyDescent="0.2">
      <c r="B8" s="13" t="s">
        <v>65</v>
      </c>
      <c r="C8" s="21">
        <v>1.0035841584158418</v>
      </c>
      <c r="D8" s="21">
        <v>1.0035841584158418</v>
      </c>
      <c r="E8" s="21">
        <v>1.0631188118811883</v>
      </c>
      <c r="F8" s="21">
        <v>1.292752475247525</v>
      </c>
      <c r="G8" s="21">
        <v>1.275742574257426</v>
      </c>
      <c r="H8" s="21">
        <v>1.3522871287128717</v>
      </c>
      <c r="I8" s="21">
        <v>1.3437821782178221</v>
      </c>
      <c r="J8" s="21">
        <v>1.5223861386138615</v>
      </c>
      <c r="K8" s="21">
        <v>1.4203267326732676</v>
      </c>
      <c r="L8" s="21">
        <v>1.3692970297029707</v>
      </c>
      <c r="M8" s="21">
        <v>1.0290990099009902</v>
      </c>
      <c r="N8" s="21">
        <v>1.0290990099009902</v>
      </c>
      <c r="O8" s="21">
        <v>0.98657425742574256</v>
      </c>
      <c r="P8" s="21">
        <v>0.95255445544554451</v>
      </c>
      <c r="Q8" s="21">
        <v>0.90152475247524755</v>
      </c>
      <c r="R8" s="21">
        <v>0.85899999999999999</v>
      </c>
      <c r="S8" s="21">
        <v>0.79</v>
      </c>
      <c r="T8" s="21">
        <v>0.81599999999999995</v>
      </c>
      <c r="U8" s="21">
        <v>0.82499999999999996</v>
      </c>
      <c r="V8" s="21">
        <v>0.78200000000000003</v>
      </c>
      <c r="W8" s="14">
        <v>0.442</v>
      </c>
    </row>
    <row r="9" spans="2:23" x14ac:dyDescent="0.2">
      <c r="B9" s="13" t="s">
        <v>66</v>
      </c>
      <c r="C9" s="21">
        <v>1.3564158415841585</v>
      </c>
      <c r="D9" s="21">
        <v>1.3564158415841585</v>
      </c>
      <c r="E9" s="21">
        <v>1.4368811881188119</v>
      </c>
      <c r="F9" s="21">
        <v>1.7472475247524752</v>
      </c>
      <c r="G9" s="21">
        <v>1.7242574257425742</v>
      </c>
      <c r="H9" s="21">
        <v>1.8277128712871287</v>
      </c>
      <c r="I9" s="21">
        <v>1.8162178217821781</v>
      </c>
      <c r="J9" s="21">
        <v>2.0576138613861383</v>
      </c>
      <c r="K9" s="21">
        <v>1.9196732673267327</v>
      </c>
      <c r="L9" s="21">
        <v>1.8507029702970299</v>
      </c>
      <c r="M9" s="21">
        <v>1.3909009900990099</v>
      </c>
      <c r="N9" s="21">
        <v>1.3909009900990099</v>
      </c>
      <c r="O9" s="21">
        <v>1.3334257425742575</v>
      </c>
      <c r="P9" s="21">
        <v>1.2874455445544555</v>
      </c>
      <c r="Q9" s="21">
        <v>1.2184752475247524</v>
      </c>
      <c r="R9" s="21">
        <v>1.161</v>
      </c>
      <c r="S9" s="21">
        <v>1.07</v>
      </c>
      <c r="T9" s="21">
        <v>1.1040000000000001</v>
      </c>
      <c r="U9" s="21">
        <v>1.115</v>
      </c>
      <c r="V9" s="21">
        <v>1.0580000000000001</v>
      </c>
      <c r="W9" s="14">
        <v>0.59799999999999998</v>
      </c>
    </row>
    <row r="10" spans="2:23" x14ac:dyDescent="0.2">
      <c r="B10" s="15" t="s">
        <v>67</v>
      </c>
      <c r="C10" s="21">
        <v>0.50120792079207932</v>
      </c>
      <c r="D10" s="21">
        <v>0.50120792079207932</v>
      </c>
      <c r="E10" s="21">
        <v>0.53094059405940597</v>
      </c>
      <c r="F10" s="21">
        <v>0.64562376237623764</v>
      </c>
      <c r="G10" s="21">
        <v>0.63712871287128714</v>
      </c>
      <c r="H10" s="21">
        <v>0.6753564356435644</v>
      </c>
      <c r="I10" s="21">
        <v>0.67110891089108915</v>
      </c>
      <c r="J10" s="21">
        <v>0.76030693069306932</v>
      </c>
      <c r="K10" s="21">
        <v>0.70933663366336641</v>
      </c>
      <c r="L10" s="21">
        <v>0.68385148514851501</v>
      </c>
      <c r="M10" s="21">
        <v>0.51395049504950496</v>
      </c>
      <c r="N10" s="21">
        <v>0.51395049504950496</v>
      </c>
      <c r="O10" s="21">
        <v>0.49271287128712871</v>
      </c>
      <c r="P10" s="21">
        <v>0.4757227722772277</v>
      </c>
      <c r="Q10" s="21">
        <v>0.45023762376237625</v>
      </c>
      <c r="R10" s="21">
        <v>0.42899999999999999</v>
      </c>
      <c r="S10" s="21">
        <v>0.39500000000000002</v>
      </c>
      <c r="T10" s="21">
        <v>0.40799999999999997</v>
      </c>
      <c r="U10" s="21">
        <v>0.41199999999999998</v>
      </c>
      <c r="V10" s="21">
        <v>0.39100000000000001</v>
      </c>
      <c r="W10" s="14">
        <v>0.221</v>
      </c>
    </row>
    <row r="11" spans="2:23" x14ac:dyDescent="0.2">
      <c r="B11" s="15" t="s">
        <v>68</v>
      </c>
      <c r="C11" s="21">
        <v>0.67879207920792095</v>
      </c>
      <c r="D11" s="21">
        <v>0.67879207920792095</v>
      </c>
      <c r="E11" s="21">
        <v>0.71905940594059414</v>
      </c>
      <c r="F11" s="21">
        <v>0.87437623762376249</v>
      </c>
      <c r="G11" s="21">
        <v>0.86287128712871297</v>
      </c>
      <c r="H11" s="21">
        <v>0.91464356435643579</v>
      </c>
      <c r="I11" s="21">
        <v>0.90889108910891103</v>
      </c>
      <c r="J11" s="21">
        <v>1.0296930693069308</v>
      </c>
      <c r="K11" s="21">
        <v>0.96066336633663374</v>
      </c>
      <c r="L11" s="21">
        <v>0.92614851485148542</v>
      </c>
      <c r="M11" s="21">
        <v>0.69604950495049511</v>
      </c>
      <c r="N11" s="21">
        <v>0.69604950495049511</v>
      </c>
      <c r="O11" s="21">
        <v>0.66728712871287132</v>
      </c>
      <c r="P11" s="21">
        <v>0.64427722772277229</v>
      </c>
      <c r="Q11" s="21">
        <v>0.60976237623762375</v>
      </c>
      <c r="R11" s="21">
        <v>0.58099999999999996</v>
      </c>
      <c r="S11" s="21">
        <v>0.53500000000000003</v>
      </c>
      <c r="T11" s="21">
        <v>0.55200000000000005</v>
      </c>
      <c r="U11" s="21">
        <v>0.55800000000000005</v>
      </c>
      <c r="V11" s="21">
        <v>0.52900000000000003</v>
      </c>
      <c r="W11" s="14">
        <v>0.29899999999999999</v>
      </c>
    </row>
    <row r="12" spans="2:23" x14ac:dyDescent="0.2">
      <c r="B12" s="15" t="s">
        <v>69</v>
      </c>
      <c r="C12" s="21">
        <v>185</v>
      </c>
      <c r="D12" s="21">
        <v>143.33333333333331</v>
      </c>
      <c r="E12" s="21">
        <v>130.33333333333331</v>
      </c>
      <c r="F12" s="21">
        <v>123.66666666666667</v>
      </c>
      <c r="G12" s="21">
        <v>123.66666666666667</v>
      </c>
      <c r="H12" s="21">
        <v>123.66666666666667</v>
      </c>
      <c r="I12" s="21">
        <v>133.33333333333331</v>
      </c>
      <c r="J12" s="21">
        <v>142.857</v>
      </c>
      <c r="K12" s="21">
        <v>142.857</v>
      </c>
      <c r="L12" s="21">
        <v>142.857</v>
      </c>
      <c r="M12" s="21">
        <v>145.714</v>
      </c>
      <c r="N12" s="21">
        <v>145.714</v>
      </c>
      <c r="O12" s="21">
        <v>145.714</v>
      </c>
      <c r="P12" s="21">
        <v>145.714</v>
      </c>
      <c r="Q12" s="21">
        <v>145.714</v>
      </c>
      <c r="R12" s="21">
        <v>148.571</v>
      </c>
      <c r="S12" s="21">
        <v>148.571</v>
      </c>
      <c r="T12" s="21">
        <v>148.571</v>
      </c>
      <c r="U12" s="21">
        <v>148.571</v>
      </c>
      <c r="V12" s="21">
        <v>190</v>
      </c>
      <c r="W12" s="14">
        <v>183.33333333333334</v>
      </c>
    </row>
    <row r="13" spans="2:23" x14ac:dyDescent="0.2">
      <c r="B13" s="15" t="s">
        <v>70</v>
      </c>
      <c r="C13" s="21">
        <v>26</v>
      </c>
      <c r="D13" s="21">
        <v>21.666666666666668</v>
      </c>
      <c r="E13" s="21">
        <v>13</v>
      </c>
      <c r="F13" s="21">
        <v>8.6666666666666679</v>
      </c>
      <c r="G13" s="21">
        <v>6.9333333333333327</v>
      </c>
      <c r="H13" s="21">
        <v>6.9333333333333327</v>
      </c>
      <c r="I13" s="21">
        <v>7.8</v>
      </c>
      <c r="J13" s="21">
        <v>7.8</v>
      </c>
      <c r="K13" s="21">
        <v>8.6666666666666679</v>
      </c>
      <c r="L13" s="21">
        <v>8.6666666666666679</v>
      </c>
      <c r="M13" s="21">
        <v>4.3333333333333339</v>
      </c>
      <c r="N13" s="21">
        <v>4.3333333333333339</v>
      </c>
      <c r="O13" s="21">
        <v>4.3333333333333339</v>
      </c>
      <c r="P13" s="21">
        <v>4.3333333333333339</v>
      </c>
      <c r="Q13" s="21">
        <v>4.3333333333333339</v>
      </c>
      <c r="R13" s="21">
        <v>2.166666666666667</v>
      </c>
      <c r="S13" s="21">
        <v>2.166666666666667</v>
      </c>
      <c r="T13" s="21">
        <v>2.6</v>
      </c>
      <c r="U13" s="21">
        <v>0.66666666666666663</v>
      </c>
      <c r="V13" s="21">
        <v>0.3666666666666667</v>
      </c>
      <c r="W13" s="14">
        <v>4.3333333333333335E-2</v>
      </c>
    </row>
    <row r="14" spans="2:23" x14ac:dyDescent="0.2">
      <c r="B14" s="15" t="s">
        <v>447</v>
      </c>
      <c r="C14" s="21">
        <v>379311</v>
      </c>
      <c r="D14" s="21">
        <v>370121</v>
      </c>
      <c r="E14" s="21">
        <v>358302</v>
      </c>
      <c r="F14" s="21">
        <v>377985</v>
      </c>
      <c r="G14" s="21">
        <v>404811</v>
      </c>
      <c r="H14" s="21">
        <v>428826</v>
      </c>
      <c r="I14" s="21">
        <v>416918</v>
      </c>
      <c r="J14" s="21">
        <v>380350</v>
      </c>
      <c r="K14" s="21">
        <v>431999</v>
      </c>
      <c r="L14" s="21">
        <v>442916</v>
      </c>
      <c r="M14" s="21">
        <v>407598</v>
      </c>
      <c r="N14" s="21">
        <v>368667</v>
      </c>
      <c r="O14" s="21">
        <v>363513</v>
      </c>
      <c r="P14" s="21">
        <v>388080</v>
      </c>
      <c r="Q14" s="21">
        <v>362525</v>
      </c>
      <c r="R14" s="21">
        <v>352165</v>
      </c>
      <c r="S14" s="21">
        <v>342137</v>
      </c>
      <c r="T14" s="21">
        <v>321553</v>
      </c>
      <c r="U14" s="21">
        <v>308960</v>
      </c>
      <c r="V14" s="21">
        <v>306806</v>
      </c>
      <c r="W14" s="14">
        <v>362395</v>
      </c>
    </row>
    <row r="15" spans="2:23" x14ac:dyDescent="0.2">
      <c r="B15" s="15">
        <v>0</v>
      </c>
      <c r="C15" s="21">
        <v>0</v>
      </c>
      <c r="D15" s="21">
        <v>0</v>
      </c>
      <c r="E15" s="21">
        <v>0</v>
      </c>
      <c r="F15" s="21">
        <v>0</v>
      </c>
      <c r="G15" s="21">
        <v>0</v>
      </c>
      <c r="H15" s="21">
        <v>0</v>
      </c>
      <c r="I15" s="21">
        <v>0</v>
      </c>
      <c r="J15" s="21">
        <v>0</v>
      </c>
      <c r="K15" s="21">
        <v>0</v>
      </c>
      <c r="L15" s="21">
        <v>0</v>
      </c>
      <c r="M15" s="21">
        <v>0</v>
      </c>
      <c r="N15" s="21">
        <v>0</v>
      </c>
      <c r="O15" s="21">
        <v>0</v>
      </c>
      <c r="P15" s="21">
        <v>0</v>
      </c>
      <c r="Q15" s="21">
        <v>0</v>
      </c>
      <c r="R15" s="21">
        <v>0</v>
      </c>
      <c r="S15" s="21">
        <v>0</v>
      </c>
      <c r="T15" s="21">
        <v>0</v>
      </c>
      <c r="U15" s="21">
        <v>0</v>
      </c>
      <c r="V15" s="21">
        <v>0</v>
      </c>
      <c r="W15" s="14">
        <v>0</v>
      </c>
    </row>
    <row r="16" spans="2:23" x14ac:dyDescent="0.2">
      <c r="B16" s="15">
        <v>0</v>
      </c>
      <c r="C16" s="21">
        <v>0</v>
      </c>
      <c r="D16" s="21">
        <v>0</v>
      </c>
      <c r="E16" s="21">
        <v>0</v>
      </c>
      <c r="F16" s="21">
        <v>0</v>
      </c>
      <c r="G16" s="21">
        <v>0</v>
      </c>
      <c r="H16" s="21">
        <v>0</v>
      </c>
      <c r="I16" s="21">
        <v>0</v>
      </c>
      <c r="J16" s="21">
        <v>0</v>
      </c>
      <c r="K16" s="21">
        <v>0</v>
      </c>
      <c r="L16" s="21">
        <v>0</v>
      </c>
      <c r="M16" s="21">
        <v>0</v>
      </c>
      <c r="N16" s="21">
        <v>0</v>
      </c>
      <c r="O16" s="21">
        <v>0</v>
      </c>
      <c r="P16" s="21">
        <v>0</v>
      </c>
      <c r="Q16" s="21">
        <v>0</v>
      </c>
      <c r="R16" s="21">
        <v>0</v>
      </c>
      <c r="S16" s="21">
        <v>0</v>
      </c>
      <c r="T16" s="21">
        <v>0</v>
      </c>
      <c r="U16" s="21">
        <v>0</v>
      </c>
      <c r="V16" s="21">
        <v>0</v>
      </c>
      <c r="W16" s="14">
        <v>0</v>
      </c>
    </row>
    <row r="17" spans="2:23" x14ac:dyDescent="0.2">
      <c r="B17" s="15">
        <v>0</v>
      </c>
      <c r="C17" s="21">
        <v>0</v>
      </c>
      <c r="D17" s="21">
        <v>0</v>
      </c>
      <c r="E17" s="21">
        <v>0</v>
      </c>
      <c r="F17" s="21">
        <v>0</v>
      </c>
      <c r="G17" s="21">
        <v>0</v>
      </c>
      <c r="H17" s="21">
        <v>0</v>
      </c>
      <c r="I17" s="21">
        <v>0</v>
      </c>
      <c r="J17" s="21">
        <v>0</v>
      </c>
      <c r="K17" s="21">
        <v>0</v>
      </c>
      <c r="L17" s="21">
        <v>0</v>
      </c>
      <c r="M17" s="21">
        <v>0</v>
      </c>
      <c r="N17" s="21">
        <v>0</v>
      </c>
      <c r="O17" s="21">
        <v>0</v>
      </c>
      <c r="P17" s="21">
        <v>0</v>
      </c>
      <c r="Q17" s="21">
        <v>0</v>
      </c>
      <c r="R17" s="21">
        <v>0</v>
      </c>
      <c r="S17" s="21">
        <v>0</v>
      </c>
      <c r="T17" s="21">
        <v>0</v>
      </c>
      <c r="U17" s="21">
        <v>0</v>
      </c>
      <c r="V17" s="21">
        <v>0</v>
      </c>
      <c r="W17" s="14">
        <v>0</v>
      </c>
    </row>
    <row r="18" spans="2:23" x14ac:dyDescent="0.2">
      <c r="B18" s="15">
        <v>0</v>
      </c>
      <c r="C18" s="21">
        <v>0</v>
      </c>
      <c r="D18" s="21">
        <v>0</v>
      </c>
      <c r="E18" s="21">
        <v>0</v>
      </c>
      <c r="F18" s="21">
        <v>0</v>
      </c>
      <c r="G18" s="21">
        <v>0</v>
      </c>
      <c r="H18" s="21">
        <v>0</v>
      </c>
      <c r="I18" s="21">
        <v>0</v>
      </c>
      <c r="J18" s="21">
        <v>0</v>
      </c>
      <c r="K18" s="21">
        <v>0</v>
      </c>
      <c r="L18" s="21">
        <v>0</v>
      </c>
      <c r="M18" s="21">
        <v>0</v>
      </c>
      <c r="N18" s="21">
        <v>0</v>
      </c>
      <c r="O18" s="21">
        <v>0</v>
      </c>
      <c r="P18" s="21">
        <v>0</v>
      </c>
      <c r="Q18" s="21">
        <v>0</v>
      </c>
      <c r="R18" s="21">
        <v>0</v>
      </c>
      <c r="S18" s="21">
        <v>0</v>
      </c>
      <c r="T18" s="21">
        <v>0</v>
      </c>
      <c r="U18" s="21">
        <v>0</v>
      </c>
      <c r="V18" s="21">
        <v>0</v>
      </c>
      <c r="W18" s="14">
        <v>0</v>
      </c>
    </row>
    <row r="19" spans="2:23" x14ac:dyDescent="0.2">
      <c r="B19" s="15">
        <v>0</v>
      </c>
      <c r="C19" s="21">
        <v>0</v>
      </c>
      <c r="D19" s="21">
        <v>0</v>
      </c>
      <c r="E19" s="21">
        <v>0</v>
      </c>
      <c r="F19" s="21">
        <v>0</v>
      </c>
      <c r="G19" s="21">
        <v>0</v>
      </c>
      <c r="H19" s="21">
        <v>0</v>
      </c>
      <c r="I19" s="21">
        <v>0</v>
      </c>
      <c r="J19" s="21">
        <v>0</v>
      </c>
      <c r="K19" s="21">
        <v>0</v>
      </c>
      <c r="L19" s="21">
        <v>0</v>
      </c>
      <c r="M19" s="21">
        <v>0</v>
      </c>
      <c r="N19" s="21">
        <v>0</v>
      </c>
      <c r="O19" s="21">
        <v>0</v>
      </c>
      <c r="P19" s="21">
        <v>0</v>
      </c>
      <c r="Q19" s="21">
        <v>0</v>
      </c>
      <c r="R19" s="21">
        <v>0</v>
      </c>
      <c r="S19" s="21">
        <v>0</v>
      </c>
      <c r="T19" s="21">
        <v>0</v>
      </c>
      <c r="U19" s="21">
        <v>0</v>
      </c>
      <c r="V19" s="21">
        <v>0</v>
      </c>
      <c r="W19" s="14">
        <v>0</v>
      </c>
    </row>
    <row r="20" spans="2:23" x14ac:dyDescent="0.2">
      <c r="B20" s="15">
        <v>0</v>
      </c>
      <c r="C20" s="21">
        <v>0</v>
      </c>
      <c r="D20" s="21">
        <v>0</v>
      </c>
      <c r="E20" s="21">
        <v>0</v>
      </c>
      <c r="F20" s="21">
        <v>0</v>
      </c>
      <c r="G20" s="21">
        <v>0</v>
      </c>
      <c r="H20" s="21">
        <v>0</v>
      </c>
      <c r="I20" s="21">
        <v>0</v>
      </c>
      <c r="J20" s="21">
        <v>0</v>
      </c>
      <c r="K20" s="21">
        <v>0</v>
      </c>
      <c r="L20" s="21">
        <v>0</v>
      </c>
      <c r="M20" s="21">
        <v>0</v>
      </c>
      <c r="N20" s="21">
        <v>0</v>
      </c>
      <c r="O20" s="21">
        <v>0</v>
      </c>
      <c r="P20" s="21">
        <v>0</v>
      </c>
      <c r="Q20" s="21">
        <v>0</v>
      </c>
      <c r="R20" s="21">
        <v>0</v>
      </c>
      <c r="S20" s="21">
        <v>0</v>
      </c>
      <c r="T20" s="21">
        <v>0</v>
      </c>
      <c r="U20" s="21">
        <v>0</v>
      </c>
      <c r="V20" s="21">
        <v>0</v>
      </c>
      <c r="W20" s="14">
        <v>0</v>
      </c>
    </row>
    <row r="21" spans="2:23" x14ac:dyDescent="0.2">
      <c r="B21" s="15">
        <v>0</v>
      </c>
      <c r="C21" s="21">
        <v>0</v>
      </c>
      <c r="D21" s="21">
        <v>0</v>
      </c>
      <c r="E21" s="21">
        <v>0</v>
      </c>
      <c r="F21" s="21">
        <v>0</v>
      </c>
      <c r="G21" s="21">
        <v>0</v>
      </c>
      <c r="H21" s="21">
        <v>0</v>
      </c>
      <c r="I21" s="21">
        <v>0</v>
      </c>
      <c r="J21" s="21">
        <v>0</v>
      </c>
      <c r="K21" s="21">
        <v>0</v>
      </c>
      <c r="L21" s="21">
        <v>0</v>
      </c>
      <c r="M21" s="21">
        <v>0</v>
      </c>
      <c r="N21" s="21">
        <v>0</v>
      </c>
      <c r="O21" s="21">
        <v>0</v>
      </c>
      <c r="P21" s="21">
        <v>0</v>
      </c>
      <c r="Q21" s="21">
        <v>0</v>
      </c>
      <c r="R21" s="21">
        <v>0</v>
      </c>
      <c r="S21" s="21">
        <v>0</v>
      </c>
      <c r="T21" s="21">
        <v>0</v>
      </c>
      <c r="U21" s="21">
        <v>0</v>
      </c>
      <c r="V21" s="21">
        <v>0</v>
      </c>
      <c r="W21" s="14">
        <v>0</v>
      </c>
    </row>
    <row r="22" spans="2:23" ht="13.5" thickBot="1" x14ac:dyDescent="0.25">
      <c r="B22" s="16">
        <v>0</v>
      </c>
      <c r="C22" s="22">
        <v>0</v>
      </c>
      <c r="D22" s="22">
        <v>0</v>
      </c>
      <c r="E22" s="22">
        <v>0</v>
      </c>
      <c r="F22" s="22">
        <v>0</v>
      </c>
      <c r="G22" s="22">
        <v>0</v>
      </c>
      <c r="H22" s="22">
        <v>0</v>
      </c>
      <c r="I22" s="22">
        <v>0</v>
      </c>
      <c r="J22" s="22">
        <v>0</v>
      </c>
      <c r="K22" s="22">
        <v>0</v>
      </c>
      <c r="L22" s="22">
        <v>0</v>
      </c>
      <c r="M22" s="22">
        <v>0</v>
      </c>
      <c r="N22" s="22">
        <v>0</v>
      </c>
      <c r="O22" s="22">
        <v>0</v>
      </c>
      <c r="P22" s="22">
        <v>0</v>
      </c>
      <c r="Q22" s="22">
        <v>0</v>
      </c>
      <c r="R22" s="22">
        <v>0</v>
      </c>
      <c r="S22" s="22">
        <v>0</v>
      </c>
      <c r="T22" s="22">
        <v>0</v>
      </c>
      <c r="U22" s="22">
        <v>0</v>
      </c>
      <c r="V22" s="22">
        <v>0</v>
      </c>
      <c r="W22" s="17">
        <v>0</v>
      </c>
    </row>
    <row r="23" spans="2:23" x14ac:dyDescent="0.2">
      <c r="B23" s="11">
        <v>0</v>
      </c>
      <c r="C23" s="20">
        <v>0</v>
      </c>
      <c r="D23" s="20">
        <v>0</v>
      </c>
      <c r="E23" s="20">
        <v>0</v>
      </c>
      <c r="F23" s="20">
        <v>0</v>
      </c>
      <c r="G23" s="20">
        <v>0</v>
      </c>
      <c r="H23" s="20">
        <v>0</v>
      </c>
      <c r="I23" s="20">
        <v>0</v>
      </c>
      <c r="J23" s="20">
        <v>0</v>
      </c>
      <c r="K23" s="20">
        <v>0</v>
      </c>
      <c r="L23" s="20">
        <v>0</v>
      </c>
      <c r="M23" s="20">
        <v>0</v>
      </c>
      <c r="N23" s="20">
        <v>0</v>
      </c>
      <c r="O23" s="20">
        <v>0</v>
      </c>
      <c r="P23" s="20">
        <v>0</v>
      </c>
      <c r="Q23" s="20">
        <v>0</v>
      </c>
      <c r="R23" s="20">
        <v>0</v>
      </c>
      <c r="S23" s="20">
        <v>0</v>
      </c>
      <c r="T23" s="20">
        <v>0</v>
      </c>
      <c r="U23" s="20">
        <v>0</v>
      </c>
      <c r="V23" s="20">
        <v>0</v>
      </c>
      <c r="W23" s="12">
        <v>0</v>
      </c>
    </row>
    <row r="24" spans="2:23" x14ac:dyDescent="0.2">
      <c r="B24" s="15">
        <v>0</v>
      </c>
      <c r="C24" s="21">
        <v>0</v>
      </c>
      <c r="D24" s="21">
        <v>0</v>
      </c>
      <c r="E24" s="21">
        <v>0</v>
      </c>
      <c r="F24" s="21">
        <v>0</v>
      </c>
      <c r="G24" s="21">
        <v>0</v>
      </c>
      <c r="H24" s="21">
        <v>0</v>
      </c>
      <c r="I24" s="21">
        <v>0</v>
      </c>
      <c r="J24" s="21">
        <v>0</v>
      </c>
      <c r="K24" s="21">
        <v>0</v>
      </c>
      <c r="L24" s="21">
        <v>0</v>
      </c>
      <c r="M24" s="21">
        <v>0</v>
      </c>
      <c r="N24" s="21">
        <v>0</v>
      </c>
      <c r="O24" s="21">
        <v>0</v>
      </c>
      <c r="P24" s="21">
        <v>0</v>
      </c>
      <c r="Q24" s="21">
        <v>0</v>
      </c>
      <c r="R24" s="21">
        <v>0</v>
      </c>
      <c r="S24" s="21">
        <v>0</v>
      </c>
      <c r="T24" s="21">
        <v>0</v>
      </c>
      <c r="U24" s="21">
        <v>0</v>
      </c>
      <c r="V24" s="21">
        <v>0</v>
      </c>
      <c r="W24" s="14">
        <v>0</v>
      </c>
    </row>
    <row r="25" spans="2:23" x14ac:dyDescent="0.2">
      <c r="B25" s="15">
        <v>0</v>
      </c>
      <c r="C25" s="21">
        <v>0</v>
      </c>
      <c r="D25" s="21">
        <v>0</v>
      </c>
      <c r="E25" s="21">
        <v>0</v>
      </c>
      <c r="F25" s="21">
        <v>0</v>
      </c>
      <c r="G25" s="21">
        <v>0</v>
      </c>
      <c r="H25" s="21">
        <v>0</v>
      </c>
      <c r="I25" s="21">
        <v>0</v>
      </c>
      <c r="J25" s="21">
        <v>0</v>
      </c>
      <c r="K25" s="21">
        <v>0</v>
      </c>
      <c r="L25" s="21">
        <v>0</v>
      </c>
      <c r="M25" s="21">
        <v>0</v>
      </c>
      <c r="N25" s="21">
        <v>0</v>
      </c>
      <c r="O25" s="21">
        <v>0</v>
      </c>
      <c r="P25" s="21">
        <v>0</v>
      </c>
      <c r="Q25" s="21">
        <v>0</v>
      </c>
      <c r="R25" s="21">
        <v>0</v>
      </c>
      <c r="S25" s="21">
        <v>0</v>
      </c>
      <c r="T25" s="21">
        <v>0</v>
      </c>
      <c r="U25" s="21">
        <v>0</v>
      </c>
      <c r="V25" s="21">
        <v>0</v>
      </c>
      <c r="W25" s="14">
        <v>0</v>
      </c>
    </row>
    <row r="26" spans="2:23" x14ac:dyDescent="0.2">
      <c r="B26" s="15">
        <v>0</v>
      </c>
      <c r="C26" s="21">
        <v>0</v>
      </c>
      <c r="D26" s="21">
        <v>0</v>
      </c>
      <c r="E26" s="21">
        <v>0</v>
      </c>
      <c r="F26" s="21">
        <v>0</v>
      </c>
      <c r="G26" s="21">
        <v>0</v>
      </c>
      <c r="H26" s="21">
        <v>0</v>
      </c>
      <c r="I26" s="21">
        <v>0</v>
      </c>
      <c r="J26" s="21">
        <v>0</v>
      </c>
      <c r="K26" s="21">
        <v>0</v>
      </c>
      <c r="L26" s="21">
        <v>0</v>
      </c>
      <c r="M26" s="21">
        <v>0</v>
      </c>
      <c r="N26" s="21">
        <v>0</v>
      </c>
      <c r="O26" s="21">
        <v>0</v>
      </c>
      <c r="P26" s="21">
        <v>0</v>
      </c>
      <c r="Q26" s="21">
        <v>0</v>
      </c>
      <c r="R26" s="21">
        <v>0</v>
      </c>
      <c r="S26" s="21">
        <v>0</v>
      </c>
      <c r="T26" s="21">
        <v>0</v>
      </c>
      <c r="U26" s="21">
        <v>0</v>
      </c>
      <c r="V26" s="21">
        <v>0</v>
      </c>
      <c r="W26" s="14">
        <v>0</v>
      </c>
    </row>
    <row r="27" spans="2:23" x14ac:dyDescent="0.2">
      <c r="B27" s="15">
        <v>0</v>
      </c>
      <c r="C27" s="21">
        <v>0</v>
      </c>
      <c r="D27" s="21">
        <v>0</v>
      </c>
      <c r="E27" s="21">
        <v>0</v>
      </c>
      <c r="F27" s="21">
        <v>0</v>
      </c>
      <c r="G27" s="21">
        <v>0</v>
      </c>
      <c r="H27" s="21">
        <v>0</v>
      </c>
      <c r="I27" s="21">
        <v>0</v>
      </c>
      <c r="J27" s="21">
        <v>0</v>
      </c>
      <c r="K27" s="21">
        <v>0</v>
      </c>
      <c r="L27" s="21">
        <v>0</v>
      </c>
      <c r="M27" s="21">
        <v>0</v>
      </c>
      <c r="N27" s="21">
        <v>0</v>
      </c>
      <c r="O27" s="21">
        <v>0</v>
      </c>
      <c r="P27" s="21">
        <v>0</v>
      </c>
      <c r="Q27" s="21">
        <v>0</v>
      </c>
      <c r="R27" s="21">
        <v>0</v>
      </c>
      <c r="S27" s="21">
        <v>0</v>
      </c>
      <c r="T27" s="21">
        <v>0</v>
      </c>
      <c r="U27" s="21">
        <v>0</v>
      </c>
      <c r="V27" s="21">
        <v>0</v>
      </c>
      <c r="W27" s="14">
        <v>0</v>
      </c>
    </row>
    <row r="28" spans="2:23" ht="13.5" thickBot="1" x14ac:dyDescent="0.25">
      <c r="B28" s="16">
        <v>0</v>
      </c>
      <c r="C28" s="22">
        <v>0</v>
      </c>
      <c r="D28" s="22">
        <v>0</v>
      </c>
      <c r="E28" s="22">
        <v>0</v>
      </c>
      <c r="F28" s="22">
        <v>0</v>
      </c>
      <c r="G28" s="22">
        <v>0</v>
      </c>
      <c r="H28" s="22">
        <v>0</v>
      </c>
      <c r="I28" s="22">
        <v>0</v>
      </c>
      <c r="J28" s="22">
        <v>0</v>
      </c>
      <c r="K28" s="22">
        <v>0</v>
      </c>
      <c r="L28" s="22">
        <v>0</v>
      </c>
      <c r="M28" s="22">
        <v>0</v>
      </c>
      <c r="N28" s="22">
        <v>0</v>
      </c>
      <c r="O28" s="22">
        <v>0</v>
      </c>
      <c r="P28" s="22">
        <v>0</v>
      </c>
      <c r="Q28" s="22">
        <v>0</v>
      </c>
      <c r="R28" s="22">
        <v>0</v>
      </c>
      <c r="S28" s="22">
        <v>0</v>
      </c>
      <c r="T28" s="22">
        <v>0</v>
      </c>
      <c r="U28" s="22">
        <v>0</v>
      </c>
      <c r="V28" s="22">
        <v>0</v>
      </c>
      <c r="W28" s="17">
        <v>0</v>
      </c>
    </row>
    <row r="29" spans="2:23" x14ac:dyDescent="0.2">
      <c r="B29" s="11">
        <v>0</v>
      </c>
      <c r="C29" s="20">
        <v>0</v>
      </c>
      <c r="D29" s="20">
        <v>0</v>
      </c>
      <c r="E29" s="20">
        <v>0</v>
      </c>
      <c r="F29" s="20">
        <v>0</v>
      </c>
      <c r="G29" s="20">
        <v>0</v>
      </c>
      <c r="H29" s="20">
        <v>0</v>
      </c>
      <c r="I29" s="20">
        <v>0</v>
      </c>
      <c r="J29" s="20">
        <v>0</v>
      </c>
      <c r="K29" s="20">
        <v>0</v>
      </c>
      <c r="L29" s="20">
        <v>0</v>
      </c>
      <c r="M29" s="20">
        <v>0</v>
      </c>
      <c r="N29" s="20">
        <v>0</v>
      </c>
      <c r="O29" s="20">
        <v>0</v>
      </c>
      <c r="P29" s="20">
        <v>0</v>
      </c>
      <c r="Q29" s="20">
        <v>0</v>
      </c>
      <c r="R29" s="20">
        <v>0</v>
      </c>
      <c r="S29" s="20">
        <v>0</v>
      </c>
      <c r="T29" s="20">
        <v>0</v>
      </c>
      <c r="U29" s="20">
        <v>0</v>
      </c>
      <c r="V29" s="20">
        <v>0</v>
      </c>
      <c r="W29" s="12">
        <v>0</v>
      </c>
    </row>
    <row r="30" spans="2:23" x14ac:dyDescent="0.2">
      <c r="B30" s="18">
        <v>0</v>
      </c>
      <c r="C30" s="21">
        <v>0</v>
      </c>
      <c r="D30" s="21">
        <v>0</v>
      </c>
      <c r="E30" s="21">
        <v>0</v>
      </c>
      <c r="F30" s="21">
        <v>0</v>
      </c>
      <c r="G30" s="21">
        <v>0</v>
      </c>
      <c r="H30" s="21">
        <v>0</v>
      </c>
      <c r="I30" s="21">
        <v>0</v>
      </c>
      <c r="J30" s="21">
        <v>0</v>
      </c>
      <c r="K30" s="21">
        <v>0</v>
      </c>
      <c r="L30" s="21">
        <v>0</v>
      </c>
      <c r="M30" s="21">
        <v>0</v>
      </c>
      <c r="N30" s="21">
        <v>0</v>
      </c>
      <c r="O30" s="21">
        <v>0</v>
      </c>
      <c r="P30" s="21">
        <v>0</v>
      </c>
      <c r="Q30" s="21">
        <v>0</v>
      </c>
      <c r="R30" s="21">
        <v>0</v>
      </c>
      <c r="S30" s="21">
        <v>0</v>
      </c>
      <c r="T30" s="21">
        <v>0</v>
      </c>
      <c r="U30" s="21">
        <v>0</v>
      </c>
      <c r="V30" s="21">
        <v>0</v>
      </c>
      <c r="W30" s="14">
        <v>0</v>
      </c>
    </row>
    <row r="31" spans="2:23" x14ac:dyDescent="0.2">
      <c r="B31" s="18">
        <v>0</v>
      </c>
      <c r="C31" s="21">
        <v>0</v>
      </c>
      <c r="D31" s="21">
        <v>0</v>
      </c>
      <c r="E31" s="21">
        <v>0</v>
      </c>
      <c r="F31" s="21">
        <v>0</v>
      </c>
      <c r="G31" s="21">
        <v>0</v>
      </c>
      <c r="H31" s="21">
        <v>0</v>
      </c>
      <c r="I31" s="21">
        <v>0</v>
      </c>
      <c r="J31" s="21">
        <v>0</v>
      </c>
      <c r="K31" s="21">
        <v>0</v>
      </c>
      <c r="L31" s="21">
        <v>0</v>
      </c>
      <c r="M31" s="21">
        <v>0</v>
      </c>
      <c r="N31" s="21">
        <v>0</v>
      </c>
      <c r="O31" s="21">
        <v>0</v>
      </c>
      <c r="P31" s="21">
        <v>0</v>
      </c>
      <c r="Q31" s="21">
        <v>0</v>
      </c>
      <c r="R31" s="21">
        <v>0</v>
      </c>
      <c r="S31" s="21">
        <v>0</v>
      </c>
      <c r="T31" s="21">
        <v>0</v>
      </c>
      <c r="U31" s="21">
        <v>0</v>
      </c>
      <c r="V31" s="21">
        <v>0</v>
      </c>
      <c r="W31" s="14">
        <v>0</v>
      </c>
    </row>
    <row r="32" spans="2:23" x14ac:dyDescent="0.2">
      <c r="B32" s="18">
        <v>0</v>
      </c>
      <c r="C32" s="21">
        <v>0</v>
      </c>
      <c r="D32" s="21">
        <v>0</v>
      </c>
      <c r="E32" s="21">
        <v>0</v>
      </c>
      <c r="F32" s="21">
        <v>0</v>
      </c>
      <c r="G32" s="21">
        <v>0</v>
      </c>
      <c r="H32" s="21">
        <v>0</v>
      </c>
      <c r="I32" s="21">
        <v>0</v>
      </c>
      <c r="J32" s="21">
        <v>0</v>
      </c>
      <c r="K32" s="21">
        <v>0</v>
      </c>
      <c r="L32" s="21">
        <v>0</v>
      </c>
      <c r="M32" s="21">
        <v>0</v>
      </c>
      <c r="N32" s="21">
        <v>0</v>
      </c>
      <c r="O32" s="21">
        <v>0</v>
      </c>
      <c r="P32" s="21">
        <v>0</v>
      </c>
      <c r="Q32" s="21">
        <v>0</v>
      </c>
      <c r="R32" s="21">
        <v>0</v>
      </c>
      <c r="S32" s="21">
        <v>0</v>
      </c>
      <c r="T32" s="21">
        <v>0</v>
      </c>
      <c r="U32" s="21">
        <v>0</v>
      </c>
      <c r="V32" s="21">
        <v>0</v>
      </c>
      <c r="W32" s="14">
        <v>0</v>
      </c>
    </row>
    <row r="33" spans="2:23" x14ac:dyDescent="0.2">
      <c r="B33" s="18">
        <v>0</v>
      </c>
      <c r="C33" s="21">
        <v>0</v>
      </c>
      <c r="D33" s="21">
        <v>0</v>
      </c>
      <c r="E33" s="21">
        <v>0</v>
      </c>
      <c r="F33" s="21">
        <v>0</v>
      </c>
      <c r="G33" s="21">
        <v>0</v>
      </c>
      <c r="H33" s="21">
        <v>0</v>
      </c>
      <c r="I33" s="21">
        <v>0</v>
      </c>
      <c r="J33" s="21">
        <v>0</v>
      </c>
      <c r="K33" s="21">
        <v>0</v>
      </c>
      <c r="L33" s="21">
        <v>0</v>
      </c>
      <c r="M33" s="21">
        <v>0</v>
      </c>
      <c r="N33" s="21">
        <v>0</v>
      </c>
      <c r="O33" s="21">
        <v>0</v>
      </c>
      <c r="P33" s="21">
        <v>0</v>
      </c>
      <c r="Q33" s="21">
        <v>0</v>
      </c>
      <c r="R33" s="21">
        <v>0</v>
      </c>
      <c r="S33" s="21">
        <v>0</v>
      </c>
      <c r="T33" s="21">
        <v>0</v>
      </c>
      <c r="U33" s="21">
        <v>0</v>
      </c>
      <c r="V33" s="21">
        <v>0</v>
      </c>
      <c r="W33" s="14">
        <v>0</v>
      </c>
    </row>
    <row r="34" spans="2:23" x14ac:dyDescent="0.2">
      <c r="B34" s="18">
        <v>0</v>
      </c>
      <c r="C34" s="21">
        <v>0</v>
      </c>
      <c r="D34" s="21">
        <v>0</v>
      </c>
      <c r="E34" s="21">
        <v>0</v>
      </c>
      <c r="F34" s="21">
        <v>0</v>
      </c>
      <c r="G34" s="21">
        <v>0</v>
      </c>
      <c r="H34" s="21">
        <v>0</v>
      </c>
      <c r="I34" s="21">
        <v>0</v>
      </c>
      <c r="J34" s="21">
        <v>0</v>
      </c>
      <c r="K34" s="21">
        <v>0</v>
      </c>
      <c r="L34" s="21">
        <v>0</v>
      </c>
      <c r="M34" s="21">
        <v>0</v>
      </c>
      <c r="N34" s="21">
        <v>0</v>
      </c>
      <c r="O34" s="21">
        <v>0</v>
      </c>
      <c r="P34" s="21">
        <v>0</v>
      </c>
      <c r="Q34" s="21">
        <v>0</v>
      </c>
      <c r="R34" s="21">
        <v>0</v>
      </c>
      <c r="S34" s="21">
        <v>0</v>
      </c>
      <c r="T34" s="21">
        <v>0</v>
      </c>
      <c r="U34" s="21">
        <v>0</v>
      </c>
      <c r="V34" s="21">
        <v>0</v>
      </c>
      <c r="W34" s="14">
        <v>0</v>
      </c>
    </row>
    <row r="35" spans="2:23" x14ac:dyDescent="0.2">
      <c r="B35" s="18">
        <v>0</v>
      </c>
      <c r="C35" s="21">
        <v>0</v>
      </c>
      <c r="D35" s="21">
        <v>0</v>
      </c>
      <c r="E35" s="21">
        <v>0</v>
      </c>
      <c r="F35" s="21">
        <v>0</v>
      </c>
      <c r="G35" s="21">
        <v>0</v>
      </c>
      <c r="H35" s="21">
        <v>0</v>
      </c>
      <c r="I35" s="21">
        <v>0</v>
      </c>
      <c r="J35" s="21">
        <v>0</v>
      </c>
      <c r="K35" s="21">
        <v>0</v>
      </c>
      <c r="L35" s="21">
        <v>0</v>
      </c>
      <c r="M35" s="21">
        <v>0</v>
      </c>
      <c r="N35" s="21">
        <v>0</v>
      </c>
      <c r="O35" s="21">
        <v>0</v>
      </c>
      <c r="P35" s="21">
        <v>0</v>
      </c>
      <c r="Q35" s="21">
        <v>0</v>
      </c>
      <c r="R35" s="21">
        <v>0</v>
      </c>
      <c r="S35" s="21">
        <v>0</v>
      </c>
      <c r="T35" s="21">
        <v>0</v>
      </c>
      <c r="U35" s="21">
        <v>0</v>
      </c>
      <c r="V35" s="21">
        <v>0</v>
      </c>
      <c r="W35" s="14">
        <v>0</v>
      </c>
    </row>
    <row r="36" spans="2:23" ht="13.5" thickBot="1" x14ac:dyDescent="0.25">
      <c r="B36" s="19">
        <v>0</v>
      </c>
      <c r="C36" s="22">
        <v>0</v>
      </c>
      <c r="D36" s="22">
        <v>0</v>
      </c>
      <c r="E36" s="22">
        <v>0</v>
      </c>
      <c r="F36" s="22">
        <v>0</v>
      </c>
      <c r="G36" s="22">
        <v>0</v>
      </c>
      <c r="H36" s="22">
        <v>0</v>
      </c>
      <c r="I36" s="22">
        <v>0</v>
      </c>
      <c r="J36" s="22">
        <v>0</v>
      </c>
      <c r="K36" s="22">
        <v>0</v>
      </c>
      <c r="L36" s="22">
        <v>0</v>
      </c>
      <c r="M36" s="22">
        <v>0</v>
      </c>
      <c r="N36" s="22">
        <v>0</v>
      </c>
      <c r="O36" s="22">
        <v>0</v>
      </c>
      <c r="P36" s="22">
        <v>0</v>
      </c>
      <c r="Q36" s="22">
        <v>0</v>
      </c>
      <c r="R36" s="22">
        <v>0</v>
      </c>
      <c r="S36" s="22">
        <v>0</v>
      </c>
      <c r="T36" s="22">
        <v>0</v>
      </c>
      <c r="U36" s="22">
        <v>0</v>
      </c>
      <c r="V36" s="22">
        <v>0</v>
      </c>
      <c r="W36" s="17">
        <v>0</v>
      </c>
    </row>
    <row r="37" spans="2:23" x14ac:dyDescent="0.2">
      <c r="B37" s="11">
        <v>0</v>
      </c>
      <c r="C37" s="20">
        <v>0</v>
      </c>
      <c r="D37" s="20">
        <v>0</v>
      </c>
      <c r="E37" s="20">
        <v>0</v>
      </c>
      <c r="F37" s="20">
        <v>0</v>
      </c>
      <c r="G37" s="20">
        <v>0</v>
      </c>
      <c r="H37" s="20">
        <v>0</v>
      </c>
      <c r="I37" s="20">
        <v>0</v>
      </c>
      <c r="J37" s="20">
        <v>0</v>
      </c>
      <c r="K37" s="20">
        <v>0</v>
      </c>
      <c r="L37" s="20">
        <v>0</v>
      </c>
      <c r="M37" s="20">
        <v>0</v>
      </c>
      <c r="N37" s="20">
        <v>0</v>
      </c>
      <c r="O37" s="20">
        <v>0</v>
      </c>
      <c r="P37" s="20">
        <v>0</v>
      </c>
      <c r="Q37" s="20">
        <v>0</v>
      </c>
      <c r="R37" s="20">
        <v>0</v>
      </c>
      <c r="S37" s="20">
        <v>0</v>
      </c>
      <c r="T37" s="20">
        <v>0</v>
      </c>
      <c r="U37" s="20">
        <v>0</v>
      </c>
      <c r="V37" s="20">
        <v>0</v>
      </c>
      <c r="W37" s="12">
        <v>0</v>
      </c>
    </row>
    <row r="38" spans="2:23" x14ac:dyDescent="0.2">
      <c r="B38" s="15">
        <v>0</v>
      </c>
      <c r="C38" s="21">
        <v>0</v>
      </c>
      <c r="D38" s="21">
        <v>0</v>
      </c>
      <c r="E38" s="21">
        <v>0</v>
      </c>
      <c r="F38" s="21">
        <v>0</v>
      </c>
      <c r="G38" s="21">
        <v>0</v>
      </c>
      <c r="H38" s="21">
        <v>0</v>
      </c>
      <c r="I38" s="21">
        <v>0</v>
      </c>
      <c r="J38" s="21">
        <v>0</v>
      </c>
      <c r="K38" s="21">
        <v>0</v>
      </c>
      <c r="L38" s="21">
        <v>0</v>
      </c>
      <c r="M38" s="21">
        <v>0</v>
      </c>
      <c r="N38" s="21">
        <v>0</v>
      </c>
      <c r="O38" s="21">
        <v>0</v>
      </c>
      <c r="P38" s="21">
        <v>0</v>
      </c>
      <c r="Q38" s="21">
        <v>0</v>
      </c>
      <c r="R38" s="21">
        <v>0</v>
      </c>
      <c r="S38" s="21">
        <v>0</v>
      </c>
      <c r="T38" s="21">
        <v>0</v>
      </c>
      <c r="U38" s="21">
        <v>0</v>
      </c>
      <c r="V38" s="21">
        <v>0</v>
      </c>
      <c r="W38" s="14">
        <v>0</v>
      </c>
    </row>
    <row r="39" spans="2:23" x14ac:dyDescent="0.2">
      <c r="B39" s="15">
        <v>0</v>
      </c>
      <c r="C39" s="21">
        <v>0</v>
      </c>
      <c r="D39" s="21">
        <v>0</v>
      </c>
      <c r="E39" s="21">
        <v>0</v>
      </c>
      <c r="F39" s="21">
        <v>0</v>
      </c>
      <c r="G39" s="21">
        <v>0</v>
      </c>
      <c r="H39" s="21">
        <v>0</v>
      </c>
      <c r="I39" s="21">
        <v>0</v>
      </c>
      <c r="J39" s="21">
        <v>0</v>
      </c>
      <c r="K39" s="21">
        <v>0</v>
      </c>
      <c r="L39" s="21">
        <v>0</v>
      </c>
      <c r="M39" s="21">
        <v>0</v>
      </c>
      <c r="N39" s="21">
        <v>0</v>
      </c>
      <c r="O39" s="21">
        <v>0</v>
      </c>
      <c r="P39" s="21">
        <v>0</v>
      </c>
      <c r="Q39" s="21">
        <v>0</v>
      </c>
      <c r="R39" s="21">
        <v>0</v>
      </c>
      <c r="S39" s="21">
        <v>0</v>
      </c>
      <c r="T39" s="21">
        <v>0</v>
      </c>
      <c r="U39" s="21">
        <v>0</v>
      </c>
      <c r="V39" s="21">
        <v>0</v>
      </c>
      <c r="W39" s="14">
        <v>0</v>
      </c>
    </row>
    <row r="40" spans="2:23" x14ac:dyDescent="0.2">
      <c r="B40" s="15">
        <v>0</v>
      </c>
      <c r="C40" s="21">
        <v>0</v>
      </c>
      <c r="D40" s="21">
        <v>0</v>
      </c>
      <c r="E40" s="21">
        <v>0</v>
      </c>
      <c r="F40" s="21">
        <v>0</v>
      </c>
      <c r="G40" s="21">
        <v>0</v>
      </c>
      <c r="H40" s="21">
        <v>0</v>
      </c>
      <c r="I40" s="21">
        <v>0</v>
      </c>
      <c r="J40" s="21">
        <v>0</v>
      </c>
      <c r="K40" s="21">
        <v>0</v>
      </c>
      <c r="L40" s="21">
        <v>0</v>
      </c>
      <c r="M40" s="21">
        <v>0</v>
      </c>
      <c r="N40" s="21">
        <v>0</v>
      </c>
      <c r="O40" s="21">
        <v>0</v>
      </c>
      <c r="P40" s="21">
        <v>0</v>
      </c>
      <c r="Q40" s="21">
        <v>0</v>
      </c>
      <c r="R40" s="21">
        <v>0</v>
      </c>
      <c r="S40" s="21">
        <v>0</v>
      </c>
      <c r="T40" s="21">
        <v>0</v>
      </c>
      <c r="U40" s="21">
        <v>0</v>
      </c>
      <c r="V40" s="21">
        <v>0</v>
      </c>
      <c r="W40" s="14">
        <v>0</v>
      </c>
    </row>
    <row r="41" spans="2:23" x14ac:dyDescent="0.2">
      <c r="B41" s="15">
        <v>0</v>
      </c>
      <c r="C41" s="21">
        <v>0</v>
      </c>
      <c r="D41" s="21">
        <v>0</v>
      </c>
      <c r="E41" s="21">
        <v>0</v>
      </c>
      <c r="F41" s="21">
        <v>0</v>
      </c>
      <c r="G41" s="21">
        <v>0</v>
      </c>
      <c r="H41" s="21">
        <v>0</v>
      </c>
      <c r="I41" s="21">
        <v>0</v>
      </c>
      <c r="J41" s="21">
        <v>0</v>
      </c>
      <c r="K41" s="21">
        <v>0</v>
      </c>
      <c r="L41" s="21">
        <v>0</v>
      </c>
      <c r="M41" s="21">
        <v>0</v>
      </c>
      <c r="N41" s="21">
        <v>0</v>
      </c>
      <c r="O41" s="21">
        <v>0</v>
      </c>
      <c r="P41" s="21">
        <v>0</v>
      </c>
      <c r="Q41" s="21">
        <v>0</v>
      </c>
      <c r="R41" s="21">
        <v>0</v>
      </c>
      <c r="S41" s="21">
        <v>0</v>
      </c>
      <c r="T41" s="21">
        <v>0</v>
      </c>
      <c r="U41" s="21">
        <v>0</v>
      </c>
      <c r="V41" s="21">
        <v>0</v>
      </c>
      <c r="W41" s="14">
        <v>0</v>
      </c>
    </row>
    <row r="42" spans="2:23" x14ac:dyDescent="0.2">
      <c r="B42" s="15">
        <v>0</v>
      </c>
      <c r="C42" s="21">
        <v>0</v>
      </c>
      <c r="D42" s="21">
        <v>0</v>
      </c>
      <c r="E42" s="21">
        <v>0</v>
      </c>
      <c r="F42" s="21">
        <v>0</v>
      </c>
      <c r="G42" s="21">
        <v>0</v>
      </c>
      <c r="H42" s="21">
        <v>0</v>
      </c>
      <c r="I42" s="21">
        <v>0</v>
      </c>
      <c r="J42" s="21">
        <v>0</v>
      </c>
      <c r="K42" s="21">
        <v>0</v>
      </c>
      <c r="L42" s="21">
        <v>0</v>
      </c>
      <c r="M42" s="21">
        <v>0</v>
      </c>
      <c r="N42" s="21">
        <v>0</v>
      </c>
      <c r="O42" s="21">
        <v>0</v>
      </c>
      <c r="P42" s="21">
        <v>0</v>
      </c>
      <c r="Q42" s="21">
        <v>0</v>
      </c>
      <c r="R42" s="21">
        <v>0</v>
      </c>
      <c r="S42" s="21">
        <v>0</v>
      </c>
      <c r="T42" s="21">
        <v>0</v>
      </c>
      <c r="U42" s="21">
        <v>0</v>
      </c>
      <c r="V42" s="21">
        <v>0</v>
      </c>
      <c r="W42" s="14">
        <v>0</v>
      </c>
    </row>
    <row r="43" spans="2:23" ht="13.5" thickBot="1" x14ac:dyDescent="0.25">
      <c r="B43" s="16">
        <v>0</v>
      </c>
      <c r="C43" s="22">
        <v>0</v>
      </c>
      <c r="D43" s="22">
        <v>0</v>
      </c>
      <c r="E43" s="22">
        <v>0</v>
      </c>
      <c r="F43" s="22">
        <v>0</v>
      </c>
      <c r="G43" s="22">
        <v>0</v>
      </c>
      <c r="H43" s="22">
        <v>0</v>
      </c>
      <c r="I43" s="22">
        <v>0</v>
      </c>
      <c r="J43" s="22">
        <v>0</v>
      </c>
      <c r="K43" s="22">
        <v>0</v>
      </c>
      <c r="L43" s="22">
        <v>0</v>
      </c>
      <c r="M43" s="22">
        <v>0</v>
      </c>
      <c r="N43" s="22">
        <v>0</v>
      </c>
      <c r="O43" s="22">
        <v>0</v>
      </c>
      <c r="P43" s="22">
        <v>0</v>
      </c>
      <c r="Q43" s="22">
        <v>0</v>
      </c>
      <c r="R43" s="22">
        <v>0</v>
      </c>
      <c r="S43" s="22">
        <v>0</v>
      </c>
      <c r="T43" s="22">
        <v>0</v>
      </c>
      <c r="U43" s="22">
        <v>0</v>
      </c>
      <c r="V43" s="22">
        <v>0</v>
      </c>
      <c r="W43" s="17">
        <v>0</v>
      </c>
    </row>
    <row r="44" spans="2:23" x14ac:dyDescent="0.2">
      <c r="B44" s="11">
        <v>0</v>
      </c>
      <c r="C44" s="20">
        <v>0</v>
      </c>
      <c r="D44" s="20">
        <v>0</v>
      </c>
      <c r="E44" s="20">
        <v>0</v>
      </c>
      <c r="F44" s="20">
        <v>0</v>
      </c>
      <c r="G44" s="20">
        <v>0</v>
      </c>
      <c r="H44" s="20">
        <v>0</v>
      </c>
      <c r="I44" s="20">
        <v>0</v>
      </c>
      <c r="J44" s="20">
        <v>0</v>
      </c>
      <c r="K44" s="20">
        <v>0</v>
      </c>
      <c r="L44" s="20">
        <v>0</v>
      </c>
      <c r="M44" s="20">
        <v>0</v>
      </c>
      <c r="N44" s="20">
        <v>0</v>
      </c>
      <c r="O44" s="20">
        <v>0</v>
      </c>
      <c r="P44" s="20">
        <v>0</v>
      </c>
      <c r="Q44" s="20">
        <v>0</v>
      </c>
      <c r="R44" s="20">
        <v>0</v>
      </c>
      <c r="S44" s="20">
        <v>0</v>
      </c>
      <c r="T44" s="20">
        <v>0</v>
      </c>
      <c r="U44" s="20">
        <v>0</v>
      </c>
      <c r="V44" s="20">
        <v>0</v>
      </c>
      <c r="W44" s="12">
        <v>0</v>
      </c>
    </row>
    <row r="45" spans="2:23" x14ac:dyDescent="0.2">
      <c r="B45" s="13">
        <v>0</v>
      </c>
      <c r="C45" s="21">
        <v>0</v>
      </c>
      <c r="D45" s="21">
        <v>0</v>
      </c>
      <c r="E45" s="21">
        <v>0</v>
      </c>
      <c r="F45" s="21">
        <v>0</v>
      </c>
      <c r="G45" s="21">
        <v>0</v>
      </c>
      <c r="H45" s="21">
        <v>0</v>
      </c>
      <c r="I45" s="21">
        <v>0</v>
      </c>
      <c r="J45" s="21">
        <v>0</v>
      </c>
      <c r="K45" s="21">
        <v>0</v>
      </c>
      <c r="L45" s="21">
        <v>0</v>
      </c>
      <c r="M45" s="21">
        <v>0</v>
      </c>
      <c r="N45" s="21">
        <v>0</v>
      </c>
      <c r="O45" s="21">
        <v>0</v>
      </c>
      <c r="P45" s="21">
        <v>0</v>
      </c>
      <c r="Q45" s="21">
        <v>0</v>
      </c>
      <c r="R45" s="21">
        <v>0</v>
      </c>
      <c r="S45" s="21">
        <v>0</v>
      </c>
      <c r="T45" s="21">
        <v>0</v>
      </c>
      <c r="U45" s="21">
        <v>0</v>
      </c>
      <c r="V45" s="21">
        <v>0</v>
      </c>
      <c r="W45" s="14">
        <v>0</v>
      </c>
    </row>
    <row r="46" spans="2:23" x14ac:dyDescent="0.2">
      <c r="B46" s="13">
        <v>0</v>
      </c>
      <c r="C46" s="21">
        <v>0</v>
      </c>
      <c r="D46" s="21">
        <v>0</v>
      </c>
      <c r="E46" s="21">
        <v>0</v>
      </c>
      <c r="F46" s="21">
        <v>0</v>
      </c>
      <c r="G46" s="21">
        <v>0</v>
      </c>
      <c r="H46" s="21">
        <v>0</v>
      </c>
      <c r="I46" s="21">
        <v>0</v>
      </c>
      <c r="J46" s="21">
        <v>0</v>
      </c>
      <c r="K46" s="21">
        <v>0</v>
      </c>
      <c r="L46" s="21">
        <v>0</v>
      </c>
      <c r="M46" s="21">
        <v>0</v>
      </c>
      <c r="N46" s="21">
        <v>0</v>
      </c>
      <c r="O46" s="21">
        <v>0</v>
      </c>
      <c r="P46" s="21">
        <v>0</v>
      </c>
      <c r="Q46" s="21">
        <v>0</v>
      </c>
      <c r="R46" s="21">
        <v>0</v>
      </c>
      <c r="S46" s="21">
        <v>0</v>
      </c>
      <c r="T46" s="21">
        <v>0</v>
      </c>
      <c r="U46" s="21">
        <v>0</v>
      </c>
      <c r="V46" s="21">
        <v>0</v>
      </c>
      <c r="W46" s="14">
        <v>0</v>
      </c>
    </row>
    <row r="47" spans="2:23" ht="13.5" thickBot="1" x14ac:dyDescent="0.25">
      <c r="B47" s="24">
        <v>0</v>
      </c>
      <c r="C47" s="23">
        <v>0</v>
      </c>
      <c r="D47" s="23">
        <v>0</v>
      </c>
      <c r="E47" s="23">
        <v>0</v>
      </c>
      <c r="F47" s="23">
        <v>0</v>
      </c>
      <c r="G47" s="23">
        <v>0</v>
      </c>
      <c r="H47" s="23">
        <v>0</v>
      </c>
      <c r="I47" s="23">
        <v>0</v>
      </c>
      <c r="J47" s="23">
        <v>0</v>
      </c>
      <c r="K47" s="23">
        <v>0</v>
      </c>
      <c r="L47" s="23">
        <v>0</v>
      </c>
      <c r="M47" s="23">
        <v>0</v>
      </c>
      <c r="N47" s="23">
        <v>0</v>
      </c>
      <c r="O47" s="23">
        <v>0</v>
      </c>
      <c r="P47" s="23">
        <v>0</v>
      </c>
      <c r="Q47" s="23">
        <v>0</v>
      </c>
      <c r="R47" s="23">
        <v>0</v>
      </c>
      <c r="S47" s="23">
        <v>0</v>
      </c>
      <c r="T47" s="23">
        <v>0</v>
      </c>
      <c r="U47" s="23">
        <v>0</v>
      </c>
      <c r="V47" s="23">
        <v>0</v>
      </c>
      <c r="W47" s="25">
        <v>0</v>
      </c>
    </row>
  </sheetData>
  <phoneticPr fontId="0" type="noConversion"/>
  <pageMargins left="0.75" right="0.75" top="1" bottom="1" header="0.5" footer="0.5"/>
  <pageSetup paperSize="9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00B0F0"/>
  </sheetPr>
  <dimension ref="B1:AH39"/>
  <sheetViews>
    <sheetView zoomScale="75" zoomScaleNormal="75" workbookViewId="0">
      <selection activeCell="U45" sqref="U45"/>
    </sheetView>
  </sheetViews>
  <sheetFormatPr defaultRowHeight="15" x14ac:dyDescent="0.2"/>
  <cols>
    <col min="1" max="1" width="4.5703125" style="38" customWidth="1"/>
    <col min="2" max="2" width="36.85546875" style="127" customWidth="1"/>
    <col min="3" max="3" width="14.7109375" style="87" bestFit="1" customWidth="1"/>
    <col min="4" max="29" width="8.28515625" style="122" customWidth="1"/>
    <col min="30" max="34" width="8.28515625" style="38" customWidth="1"/>
    <col min="35" max="16384" width="9.140625" style="38"/>
  </cols>
  <sheetData>
    <row r="1" spans="2:34" ht="18" x14ac:dyDescent="0.2">
      <c r="B1" s="123" t="s">
        <v>155</v>
      </c>
    </row>
    <row r="2" spans="2:34" x14ac:dyDescent="0.2">
      <c r="B2" s="124"/>
      <c r="C2" s="105"/>
    </row>
    <row r="3" spans="2:34" s="87" customFormat="1" x14ac:dyDescent="0.2">
      <c r="B3" s="125" t="s">
        <v>100</v>
      </c>
      <c r="C3" s="88" t="s">
        <v>105</v>
      </c>
      <c r="D3" s="104">
        <v>1990</v>
      </c>
      <c r="E3" s="104">
        <v>1991</v>
      </c>
      <c r="F3" s="104">
        <v>1992</v>
      </c>
      <c r="G3" s="104">
        <v>1993</v>
      </c>
      <c r="H3" s="104">
        <v>1994</v>
      </c>
      <c r="I3" s="104">
        <v>1995</v>
      </c>
      <c r="J3" s="104">
        <v>1996</v>
      </c>
      <c r="K3" s="104">
        <v>1997</v>
      </c>
      <c r="L3" s="104">
        <v>1998</v>
      </c>
      <c r="M3" s="104">
        <v>1999</v>
      </c>
      <c r="N3" s="104">
        <v>2000</v>
      </c>
      <c r="O3" s="104">
        <v>2001</v>
      </c>
      <c r="P3" s="104">
        <v>2002</v>
      </c>
      <c r="Q3" s="104">
        <v>2003</v>
      </c>
      <c r="R3" s="104">
        <v>2004</v>
      </c>
      <c r="S3" s="104">
        <v>2005</v>
      </c>
      <c r="T3" s="104">
        <v>2006</v>
      </c>
      <c r="U3" s="104">
        <v>2007</v>
      </c>
      <c r="V3" s="104">
        <v>2008</v>
      </c>
      <c r="W3" s="104">
        <v>2009</v>
      </c>
      <c r="X3" s="104">
        <v>2010</v>
      </c>
      <c r="Y3" s="104">
        <v>2011</v>
      </c>
      <c r="Z3" s="104">
        <v>2012</v>
      </c>
      <c r="AA3" s="104">
        <v>2013</v>
      </c>
      <c r="AB3" s="104">
        <v>2014</v>
      </c>
      <c r="AC3" s="104">
        <v>2015</v>
      </c>
      <c r="AD3" s="104">
        <v>2016</v>
      </c>
      <c r="AE3" s="104">
        <v>2017</v>
      </c>
      <c r="AF3" s="104">
        <v>2018</v>
      </c>
      <c r="AG3" s="104">
        <v>2019</v>
      </c>
      <c r="AH3" s="104">
        <v>2020</v>
      </c>
    </row>
    <row r="4" spans="2:34" x14ac:dyDescent="0.2">
      <c r="B4" s="124" t="s">
        <v>10</v>
      </c>
      <c r="C4" s="105"/>
      <c r="D4" s="126"/>
      <c r="E4" s="126"/>
      <c r="F4" s="126"/>
      <c r="G4" s="126"/>
      <c r="H4" s="126"/>
      <c r="I4" s="126"/>
      <c r="J4" s="126"/>
      <c r="K4" s="126"/>
      <c r="L4" s="126"/>
      <c r="M4" s="126"/>
      <c r="N4" s="126"/>
      <c r="O4" s="126"/>
      <c r="P4" s="126"/>
      <c r="Q4" s="126"/>
      <c r="R4" s="126"/>
      <c r="S4" s="126"/>
      <c r="T4" s="126"/>
      <c r="U4" s="126"/>
      <c r="V4" s="126"/>
      <c r="W4" s="126"/>
      <c r="X4" s="126"/>
      <c r="Y4" s="126"/>
      <c r="Z4" s="126"/>
      <c r="AA4" s="126"/>
      <c r="AB4" s="126"/>
      <c r="AC4" s="126"/>
      <c r="AD4" s="126"/>
      <c r="AE4" s="126"/>
      <c r="AF4" s="126"/>
      <c r="AG4" s="126"/>
      <c r="AH4" s="126"/>
    </row>
    <row r="5" spans="2:34" x14ac:dyDescent="0.2">
      <c r="B5" s="127" t="s">
        <v>223</v>
      </c>
      <c r="C5" s="79">
        <v>535</v>
      </c>
      <c r="D5" s="128">
        <v>101.37611806855924</v>
      </c>
      <c r="E5" s="128">
        <v>101.99276915007596</v>
      </c>
      <c r="F5" s="128">
        <v>102.60942023159268</v>
      </c>
      <c r="G5" s="128">
        <v>103.2260713131094</v>
      </c>
      <c r="H5" s="128">
        <v>103.84272239462612</v>
      </c>
      <c r="I5" s="128">
        <v>104.45937347614284</v>
      </c>
      <c r="J5" s="128">
        <v>105.07602455765957</v>
      </c>
      <c r="K5" s="128">
        <v>105.69267563917629</v>
      </c>
      <c r="L5" s="128">
        <v>106.30932672069301</v>
      </c>
      <c r="M5" s="128">
        <v>106.92597780220973</v>
      </c>
      <c r="N5" s="128">
        <v>107.54262888372645</v>
      </c>
      <c r="O5" s="128">
        <v>108.15927996524317</v>
      </c>
      <c r="P5" s="128">
        <v>108.77593104675989</v>
      </c>
      <c r="Q5" s="128">
        <v>109.39258212827664</v>
      </c>
      <c r="R5" s="128">
        <v>109.47683126076856</v>
      </c>
      <c r="S5" s="128">
        <v>112.58275801208032</v>
      </c>
      <c r="T5" s="128">
        <v>112.42329941852149</v>
      </c>
      <c r="U5" s="128">
        <v>112.70647701397564</v>
      </c>
      <c r="V5" s="128">
        <v>111.52818613558803</v>
      </c>
      <c r="W5" s="128">
        <v>109.97524860516805</v>
      </c>
      <c r="X5" s="128">
        <v>114.45546369963992</v>
      </c>
      <c r="Y5" s="128">
        <v>115.05745551507509</v>
      </c>
      <c r="Z5" s="128">
        <v>112.88239981878309</v>
      </c>
      <c r="AA5" s="128">
        <v>113.71812207779328</v>
      </c>
      <c r="AB5" s="128">
        <v>113.68399441942047</v>
      </c>
      <c r="AC5" s="128">
        <v>116.72611621953946</v>
      </c>
      <c r="AD5" s="128">
        <v>115.82716722043497</v>
      </c>
      <c r="AE5" s="128">
        <v>118.62354417144331</v>
      </c>
      <c r="AF5" s="128">
        <v>119.88272134522394</v>
      </c>
      <c r="AG5" s="128">
        <v>121.56357153272555</v>
      </c>
      <c r="AH5" s="128">
        <v>122.2092879013808</v>
      </c>
    </row>
    <row r="6" spans="2:34" x14ac:dyDescent="0.2">
      <c r="B6" s="127" t="s">
        <v>448</v>
      </c>
      <c r="C6" s="79">
        <v>600</v>
      </c>
      <c r="D6" s="128">
        <v>75.361432597919929</v>
      </c>
      <c r="E6" s="128">
        <v>75.354730809136072</v>
      </c>
      <c r="F6" s="128">
        <v>75.348029020352215</v>
      </c>
      <c r="G6" s="128">
        <v>75.341327231568357</v>
      </c>
      <c r="H6" s="128">
        <v>75.3346254427845</v>
      </c>
      <c r="I6" s="128">
        <v>75.327923654000642</v>
      </c>
      <c r="J6" s="128">
        <v>75.321221865216785</v>
      </c>
      <c r="K6" s="128">
        <v>75.314520076432927</v>
      </c>
      <c r="L6" s="128">
        <v>75.30781828764907</v>
      </c>
      <c r="M6" s="128">
        <v>75.301116498865213</v>
      </c>
      <c r="N6" s="128">
        <v>75.294414710081355</v>
      </c>
      <c r="O6" s="128">
        <v>75.287712921297498</v>
      </c>
      <c r="P6" s="128">
        <v>75.28101113251364</v>
      </c>
      <c r="Q6" s="128">
        <v>75.274309343729712</v>
      </c>
      <c r="R6" s="128">
        <v>75.439463336285016</v>
      </c>
      <c r="S6" s="128">
        <v>76.350884996787073</v>
      </c>
      <c r="T6" s="128">
        <v>75.04064824132189</v>
      </c>
      <c r="U6" s="128">
        <v>73.756681815280714</v>
      </c>
      <c r="V6" s="128">
        <v>75.36386268535955</v>
      </c>
      <c r="W6" s="128">
        <v>73.036024319016661</v>
      </c>
      <c r="X6" s="128">
        <v>73.086040032628048</v>
      </c>
      <c r="Y6" s="128">
        <v>74.036427792859627</v>
      </c>
      <c r="Z6" s="128">
        <v>75.421229421093784</v>
      </c>
      <c r="AA6" s="128">
        <v>72.878219301512743</v>
      </c>
      <c r="AB6" s="128">
        <v>73.328316313894959</v>
      </c>
      <c r="AC6" s="128">
        <v>74.202723757164989</v>
      </c>
      <c r="AD6" s="128">
        <v>73.813867165587993</v>
      </c>
      <c r="AE6" s="128">
        <v>73.825829062035581</v>
      </c>
      <c r="AF6" s="128">
        <v>73.461996649952638</v>
      </c>
      <c r="AG6" s="128">
        <v>73.648305460320557</v>
      </c>
      <c r="AH6" s="128">
        <v>73.657215857665122</v>
      </c>
    </row>
    <row r="7" spans="2:34" x14ac:dyDescent="0.2">
      <c r="B7" s="127" t="s">
        <v>449</v>
      </c>
      <c r="C7" s="79">
        <v>388</v>
      </c>
      <c r="D7" s="128">
        <v>46.884028564363732</v>
      </c>
      <c r="E7" s="128">
        <v>47.391894489819819</v>
      </c>
      <c r="F7" s="128">
        <v>47.899760415275907</v>
      </c>
      <c r="G7" s="128">
        <v>48.407626340731994</v>
      </c>
      <c r="H7" s="128">
        <v>48.915492266188082</v>
      </c>
      <c r="I7" s="128">
        <v>49.423358191644169</v>
      </c>
      <c r="J7" s="128">
        <v>49.931224117100257</v>
      </c>
      <c r="K7" s="128">
        <v>50.439090042556344</v>
      </c>
      <c r="L7" s="128">
        <v>50.946955968012432</v>
      </c>
      <c r="M7" s="128">
        <v>51.45482189346852</v>
      </c>
      <c r="N7" s="128">
        <v>51.962687818924607</v>
      </c>
      <c r="O7" s="128">
        <v>52.470553744380695</v>
      </c>
      <c r="P7" s="128">
        <v>52.978419669836782</v>
      </c>
      <c r="Q7" s="128">
        <v>53.486285595292884</v>
      </c>
      <c r="R7" s="128">
        <v>52.53434142977288</v>
      </c>
      <c r="S7" s="128">
        <v>53.803285879205482</v>
      </c>
      <c r="T7" s="128">
        <v>56.3345644110629</v>
      </c>
      <c r="U7" s="128">
        <v>53.96427564025165</v>
      </c>
      <c r="V7" s="128">
        <v>54.914033004756703</v>
      </c>
      <c r="W7" s="128">
        <v>54.914033004756703</v>
      </c>
      <c r="X7" s="128">
        <v>54.914033004756703</v>
      </c>
      <c r="Y7" s="128">
        <v>54.125125619180025</v>
      </c>
      <c r="Z7" s="128">
        <v>57.285857615143371</v>
      </c>
      <c r="AA7" s="128">
        <v>56.654533807064411</v>
      </c>
      <c r="AB7" s="128">
        <v>54.125125619180025</v>
      </c>
      <c r="AC7" s="128">
        <v>55.550963304988358</v>
      </c>
      <c r="AD7" s="128">
        <v>54.918634983430209</v>
      </c>
      <c r="AE7" s="128">
        <v>55.550963304988358</v>
      </c>
      <c r="AF7" s="128">
        <v>58.391618295844523</v>
      </c>
      <c r="AG7" s="128">
        <v>54.918634983430209</v>
      </c>
      <c r="AH7" s="128">
        <v>54.602299106548642</v>
      </c>
    </row>
    <row r="8" spans="2:34" x14ac:dyDescent="0.2">
      <c r="B8" s="127" t="s">
        <v>450</v>
      </c>
      <c r="C8" s="79">
        <v>450</v>
      </c>
      <c r="D8" s="128">
        <v>50.28657333178603</v>
      </c>
      <c r="E8" s="128">
        <v>50.805398862112369</v>
      </c>
      <c r="F8" s="128">
        <v>51.324224392438708</v>
      </c>
      <c r="G8" s="128">
        <v>51.843049922765047</v>
      </c>
      <c r="H8" s="128">
        <v>52.361875453091386</v>
      </c>
      <c r="I8" s="128">
        <v>52.880700983417725</v>
      </c>
      <c r="J8" s="128">
        <v>53.399526513744064</v>
      </c>
      <c r="K8" s="128">
        <v>53.918352044070403</v>
      </c>
      <c r="L8" s="128">
        <v>54.437177574396742</v>
      </c>
      <c r="M8" s="128">
        <v>54.956003104723081</v>
      </c>
      <c r="N8" s="128">
        <v>55.47482863504942</v>
      </c>
      <c r="O8" s="128">
        <v>55.993654165375759</v>
      </c>
      <c r="P8" s="128">
        <v>56.512479695702098</v>
      </c>
      <c r="Q8" s="128">
        <v>57.031305226028422</v>
      </c>
      <c r="R8" s="128">
        <v>56.076244576027392</v>
      </c>
      <c r="S8" s="128">
        <v>57.349324865339725</v>
      </c>
      <c r="T8" s="128">
        <v>59.888359479288965</v>
      </c>
      <c r="U8" s="128">
        <v>57.504895124167312</v>
      </c>
      <c r="V8" s="128">
        <v>58.45761313875478</v>
      </c>
      <c r="W8" s="128">
        <v>58.45761313875478</v>
      </c>
      <c r="X8" s="128">
        <v>58.45761313875478</v>
      </c>
      <c r="Y8" s="128">
        <v>57.660314237930173</v>
      </c>
      <c r="Z8" s="128">
        <v>60.830393675970413</v>
      </c>
      <c r="AA8" s="128">
        <v>60.19729428495441</v>
      </c>
      <c r="AB8" s="128">
        <v>57.660314237930173</v>
      </c>
      <c r="AC8" s="128">
        <v>59.084542566986244</v>
      </c>
      <c r="AD8" s="128">
        <v>58.450320890144503</v>
      </c>
      <c r="AE8" s="128">
        <v>59.084542566986244</v>
      </c>
      <c r="AF8" s="128">
        <v>61.933136442323374</v>
      </c>
      <c r="AG8" s="128">
        <v>58.450320890144503</v>
      </c>
      <c r="AH8" s="128">
        <v>58.133020861493137</v>
      </c>
    </row>
    <row r="9" spans="2:34" x14ac:dyDescent="0.2">
      <c r="B9" s="127" t="s">
        <v>244</v>
      </c>
      <c r="C9" s="79">
        <v>500</v>
      </c>
      <c r="D9" s="128">
        <v>72.454701039411418</v>
      </c>
      <c r="E9" s="128">
        <v>73.701617985226008</v>
      </c>
      <c r="F9" s="128">
        <v>74.948534931040598</v>
      </c>
      <c r="G9" s="128">
        <v>76.195451876855188</v>
      </c>
      <c r="H9" s="128">
        <v>77.442368822669778</v>
      </c>
      <c r="I9" s="128">
        <v>78.689285768484368</v>
      </c>
      <c r="J9" s="128">
        <v>79.936202714298958</v>
      </c>
      <c r="K9" s="128">
        <v>81.183119660113547</v>
      </c>
      <c r="L9" s="128">
        <v>82.430036605928137</v>
      </c>
      <c r="M9" s="128">
        <v>83.676953551742727</v>
      </c>
      <c r="N9" s="128">
        <v>84.923870497557317</v>
      </c>
      <c r="O9" s="128">
        <v>86.170787443371907</v>
      </c>
      <c r="P9" s="128">
        <v>87.417704389186497</v>
      </c>
      <c r="Q9" s="128">
        <v>88.664621335001129</v>
      </c>
      <c r="R9" s="128">
        <v>86.295837995038994</v>
      </c>
      <c r="S9" s="128">
        <v>89.453461203218282</v>
      </c>
      <c r="T9" s="128">
        <v>95.752948009254524</v>
      </c>
      <c r="U9" s="128">
        <v>90.241954038470425</v>
      </c>
      <c r="V9" s="128">
        <v>92.605509660190734</v>
      </c>
      <c r="W9" s="128">
        <v>92.605509660190734</v>
      </c>
      <c r="X9" s="128">
        <v>92.605509660190734</v>
      </c>
      <c r="Y9" s="128">
        <v>91.030116275104888</v>
      </c>
      <c r="Z9" s="128">
        <v>98.896530470933158</v>
      </c>
      <c r="AA9" s="128">
        <v>97.32518069402704</v>
      </c>
      <c r="AB9" s="128">
        <v>91.030116275104888</v>
      </c>
      <c r="AC9" s="128">
        <v>94.966476355828561</v>
      </c>
      <c r="AD9" s="128">
        <v>93.392768875038655</v>
      </c>
      <c r="AE9" s="128">
        <v>94.966476355828561</v>
      </c>
      <c r="AF9" s="128">
        <v>102.0368552516606</v>
      </c>
      <c r="AG9" s="128">
        <v>93.392768875038655</v>
      </c>
      <c r="AH9" s="128">
        <v>92.605509660190734</v>
      </c>
    </row>
    <row r="10" spans="2:34" x14ac:dyDescent="0.2">
      <c r="B10" s="127" t="s">
        <v>426</v>
      </c>
      <c r="C10" s="79"/>
      <c r="D10" s="128"/>
      <c r="E10" s="128"/>
      <c r="F10" s="128"/>
      <c r="G10" s="128"/>
      <c r="H10" s="128"/>
      <c r="I10" s="128"/>
      <c r="J10" s="128"/>
      <c r="K10" s="128"/>
      <c r="L10" s="128"/>
      <c r="M10" s="128"/>
      <c r="N10" s="128"/>
      <c r="O10" s="128"/>
      <c r="P10" s="128"/>
      <c r="Q10" s="128"/>
      <c r="R10" s="128"/>
      <c r="S10" s="128"/>
      <c r="T10" s="128"/>
      <c r="U10" s="128"/>
      <c r="V10" s="128"/>
      <c r="W10" s="128"/>
      <c r="X10" s="128"/>
      <c r="Y10" s="128"/>
      <c r="Z10" s="128"/>
      <c r="AA10" s="128"/>
      <c r="AB10" s="128"/>
      <c r="AC10" s="128"/>
      <c r="AD10" s="128"/>
      <c r="AE10" s="128"/>
      <c r="AF10" s="128"/>
      <c r="AG10" s="128"/>
      <c r="AH10" s="128"/>
    </row>
    <row r="11" spans="2:34" x14ac:dyDescent="0.2">
      <c r="B11" s="127" t="s">
        <v>97</v>
      </c>
      <c r="C11" s="79">
        <v>140</v>
      </c>
      <c r="D11" s="128">
        <v>25.533779431413059</v>
      </c>
      <c r="E11" s="128">
        <v>26.027752418265855</v>
      </c>
      <c r="F11" s="128">
        <v>26.521725405118652</v>
      </c>
      <c r="G11" s="128">
        <v>27.015698391971448</v>
      </c>
      <c r="H11" s="128">
        <v>27.509671378824244</v>
      </c>
      <c r="I11" s="128">
        <v>28.00364436567704</v>
      </c>
      <c r="J11" s="128">
        <v>28.497617352529836</v>
      </c>
      <c r="K11" s="128">
        <v>28.991590339382633</v>
      </c>
      <c r="L11" s="128">
        <v>29.485563326235429</v>
      </c>
      <c r="M11" s="128">
        <v>29.979536313088225</v>
      </c>
      <c r="N11" s="128">
        <v>30.473509299941021</v>
      </c>
      <c r="O11" s="128">
        <v>30.967482286793818</v>
      </c>
      <c r="P11" s="128">
        <v>31.461455273646614</v>
      </c>
      <c r="Q11" s="128">
        <v>31.955428260499431</v>
      </c>
      <c r="R11" s="128">
        <v>31.351892353093788</v>
      </c>
      <c r="S11" s="128">
        <v>32.621833380676854</v>
      </c>
      <c r="T11" s="128">
        <v>34.928396340056331</v>
      </c>
      <c r="U11" s="128">
        <v>33.015446515995485</v>
      </c>
      <c r="V11" s="128">
        <v>33.983474450092594</v>
      </c>
      <c r="W11" s="128">
        <v>34.05431942822046</v>
      </c>
      <c r="X11" s="128">
        <v>33.434704687034554</v>
      </c>
      <c r="Y11" s="128">
        <v>33.663107006852243</v>
      </c>
      <c r="Z11" s="128">
        <v>37.141335303778625</v>
      </c>
      <c r="AA11" s="128">
        <v>36.64099629212236</v>
      </c>
      <c r="AB11" s="128">
        <v>33.83516639441104</v>
      </c>
      <c r="AC11" s="128">
        <v>35.639433362707699</v>
      </c>
      <c r="AD11" s="128">
        <v>35.376367098636372</v>
      </c>
      <c r="AE11" s="128">
        <v>36.082874292961847</v>
      </c>
      <c r="AF11" s="128">
        <v>39.113751972738697</v>
      </c>
      <c r="AG11" s="128">
        <v>35.531906282323462</v>
      </c>
      <c r="AH11" s="128">
        <v>35.068736546118657</v>
      </c>
    </row>
    <row r="12" spans="2:34" x14ac:dyDescent="0.2">
      <c r="B12" s="127" t="s">
        <v>98</v>
      </c>
      <c r="C12" s="79">
        <v>388</v>
      </c>
      <c r="D12" s="128">
        <v>58.669245036380957</v>
      </c>
      <c r="E12" s="128">
        <v>58.968261545718015</v>
      </c>
      <c r="F12" s="128">
        <v>59.267278055055073</v>
      </c>
      <c r="G12" s="128">
        <v>59.56629456439213</v>
      </c>
      <c r="H12" s="128">
        <v>59.865311073729188</v>
      </c>
      <c r="I12" s="128">
        <v>60.164327583066246</v>
      </c>
      <c r="J12" s="128">
        <v>60.463344092403304</v>
      </c>
      <c r="K12" s="128">
        <v>60.762360601740362</v>
      </c>
      <c r="L12" s="128">
        <v>61.061377111077419</v>
      </c>
      <c r="M12" s="128">
        <v>61.360393620414477</v>
      </c>
      <c r="N12" s="128">
        <v>61.659410129751535</v>
      </c>
      <c r="O12" s="128">
        <v>61.958426639088593</v>
      </c>
      <c r="P12" s="128">
        <v>62.257443148425651</v>
      </c>
      <c r="Q12" s="128">
        <v>62.556459657762701</v>
      </c>
      <c r="R12" s="128">
        <v>60.641972474317321</v>
      </c>
      <c r="S12" s="128">
        <v>60.701471703350357</v>
      </c>
      <c r="T12" s="128">
        <v>62.719303660032359</v>
      </c>
      <c r="U12" s="128">
        <v>60.962829475796987</v>
      </c>
      <c r="V12" s="128">
        <v>61.287870560176906</v>
      </c>
      <c r="W12" s="128">
        <v>60.672744379343357</v>
      </c>
      <c r="X12" s="128">
        <v>61.994687901523946</v>
      </c>
      <c r="Y12" s="128">
        <v>59.92375914752725</v>
      </c>
      <c r="Z12" s="128">
        <v>60.250572521852085</v>
      </c>
      <c r="AA12" s="128">
        <v>59.483010091958306</v>
      </c>
      <c r="AB12" s="128">
        <v>59.924974158290347</v>
      </c>
      <c r="AC12" s="128">
        <v>60.472438415317235</v>
      </c>
      <c r="AD12" s="128">
        <v>58.747664435229012</v>
      </c>
      <c r="AE12" s="128">
        <v>59.32331703013957</v>
      </c>
      <c r="AF12" s="128">
        <v>60.087491275134902</v>
      </c>
      <c r="AG12" s="128">
        <v>58.338216721033497</v>
      </c>
      <c r="AH12" s="128">
        <v>59.0656460050674</v>
      </c>
    </row>
    <row r="13" spans="2:34" x14ac:dyDescent="0.2">
      <c r="B13" s="127" t="s">
        <v>99</v>
      </c>
      <c r="C13" s="79">
        <v>500</v>
      </c>
      <c r="D13" s="128">
        <v>33.812920527527695</v>
      </c>
      <c r="E13" s="128">
        <v>33.895051131052234</v>
      </c>
      <c r="F13" s="128">
        <v>33.977181734576774</v>
      </c>
      <c r="G13" s="128">
        <v>34.059312338101314</v>
      </c>
      <c r="H13" s="128">
        <v>34.141442941625854</v>
      </c>
      <c r="I13" s="128">
        <v>34.223573545150394</v>
      </c>
      <c r="J13" s="128">
        <v>34.305704148674934</v>
      </c>
      <c r="K13" s="128">
        <v>34.387834752199474</v>
      </c>
      <c r="L13" s="128">
        <v>34.469965355724014</v>
      </c>
      <c r="M13" s="128">
        <v>34.552095959248554</v>
      </c>
      <c r="N13" s="128">
        <v>34.634226562773094</v>
      </c>
      <c r="O13" s="128">
        <v>34.716357166297634</v>
      </c>
      <c r="P13" s="128">
        <v>34.798487769822174</v>
      </c>
      <c r="Q13" s="128">
        <v>34.880618373346742</v>
      </c>
      <c r="R13" s="128">
        <v>35.882634612531646</v>
      </c>
      <c r="S13" s="128">
        <v>38.761718977754853</v>
      </c>
      <c r="T13" s="128">
        <v>39.459292577379749</v>
      </c>
      <c r="U13" s="128">
        <v>39.760605367492751</v>
      </c>
      <c r="V13" s="128">
        <v>38.209478696352043</v>
      </c>
      <c r="W13" s="128">
        <v>40.276796205095224</v>
      </c>
      <c r="X13" s="128">
        <v>41.299166170700992</v>
      </c>
      <c r="Y13" s="128">
        <v>39.449008481705761</v>
      </c>
      <c r="Z13" s="128">
        <v>38.981589987671455</v>
      </c>
      <c r="AA13" s="128">
        <v>38.935331823509628</v>
      </c>
      <c r="AB13" s="128">
        <v>37.385262334628123</v>
      </c>
      <c r="AC13" s="128">
        <v>37.803268045935098</v>
      </c>
      <c r="AD13" s="128">
        <v>36.434236616744911</v>
      </c>
      <c r="AE13" s="128">
        <v>34.504022614418353</v>
      </c>
      <c r="AF13" s="128">
        <v>35.896466016980277</v>
      </c>
      <c r="AG13" s="128">
        <v>37.634685451772718</v>
      </c>
      <c r="AH13" s="128">
        <v>34.896902101510534</v>
      </c>
    </row>
    <row r="14" spans="2:34" x14ac:dyDescent="0.2">
      <c r="B14" s="127" t="s">
        <v>430</v>
      </c>
      <c r="C14" s="79"/>
      <c r="D14" s="128"/>
      <c r="E14" s="128"/>
      <c r="F14" s="128"/>
      <c r="G14" s="128"/>
      <c r="H14" s="128"/>
      <c r="I14" s="128"/>
      <c r="J14" s="128"/>
      <c r="K14" s="128"/>
      <c r="L14" s="128"/>
      <c r="M14" s="128"/>
      <c r="N14" s="128"/>
      <c r="O14" s="128"/>
      <c r="P14" s="128"/>
      <c r="Q14" s="128"/>
      <c r="R14" s="128"/>
      <c r="S14" s="128"/>
      <c r="T14" s="128"/>
      <c r="U14" s="128"/>
      <c r="V14" s="128"/>
      <c r="W14" s="128"/>
      <c r="X14" s="128"/>
      <c r="Y14" s="128"/>
      <c r="Z14" s="128"/>
      <c r="AA14" s="128"/>
      <c r="AB14" s="128"/>
      <c r="AC14" s="128"/>
      <c r="AD14" s="128"/>
      <c r="AE14" s="128"/>
      <c r="AF14" s="128"/>
      <c r="AG14" s="128"/>
      <c r="AH14" s="128"/>
    </row>
    <row r="15" spans="2:34" x14ac:dyDescent="0.2">
      <c r="B15" s="127" t="s">
        <v>97</v>
      </c>
      <c r="C15" s="79">
        <v>140</v>
      </c>
      <c r="D15" s="128">
        <v>24.008897845519108</v>
      </c>
      <c r="E15" s="128">
        <v>24.499490094250589</v>
      </c>
      <c r="F15" s="128">
        <v>24.99008234298207</v>
      </c>
      <c r="G15" s="128">
        <v>25.480674591713552</v>
      </c>
      <c r="H15" s="128">
        <v>25.971266840445033</v>
      </c>
      <c r="I15" s="128">
        <v>26.461859089176514</v>
      </c>
      <c r="J15" s="128">
        <v>26.952451337907995</v>
      </c>
      <c r="K15" s="128">
        <v>27.443043586639476</v>
      </c>
      <c r="L15" s="128">
        <v>27.933635835370957</v>
      </c>
      <c r="M15" s="128">
        <v>28.424228084102438</v>
      </c>
      <c r="N15" s="128">
        <v>28.914820332833919</v>
      </c>
      <c r="O15" s="128">
        <v>29.4054125815654</v>
      </c>
      <c r="P15" s="128">
        <v>29.896004830296881</v>
      </c>
      <c r="Q15" s="128">
        <v>30.386597079028355</v>
      </c>
      <c r="R15" s="128">
        <v>29.52689647569035</v>
      </c>
      <c r="S15" s="128">
        <v>30.612186078364839</v>
      </c>
      <c r="T15" s="128">
        <v>32.971520820426271</v>
      </c>
      <c r="U15" s="128">
        <v>30.91635626436139</v>
      </c>
      <c r="V15" s="128">
        <v>31.839674570199559</v>
      </c>
      <c r="W15" s="128">
        <v>31.810104550998361</v>
      </c>
      <c r="X15" s="128">
        <v>31.773470691393033</v>
      </c>
      <c r="Y15" s="128">
        <v>31.359569194613385</v>
      </c>
      <c r="Z15" s="128">
        <v>34.543327524354524</v>
      </c>
      <c r="AA15" s="128">
        <v>33.97849713859695</v>
      </c>
      <c r="AB15" s="128">
        <v>31.39757100092508</v>
      </c>
      <c r="AC15" s="128">
        <v>33.149815507885975</v>
      </c>
      <c r="AD15" s="128">
        <v>32.574870962688152</v>
      </c>
      <c r="AE15" s="128">
        <v>33.191013176507958</v>
      </c>
      <c r="AF15" s="128">
        <v>36.012746296228698</v>
      </c>
      <c r="AG15" s="128">
        <v>32.566959274674154</v>
      </c>
      <c r="AH15" s="128">
        <v>32.21770755223347</v>
      </c>
    </row>
    <row r="16" spans="2:34" x14ac:dyDescent="0.2">
      <c r="B16" s="127" t="s">
        <v>98</v>
      </c>
      <c r="C16" s="79">
        <v>388</v>
      </c>
      <c r="D16" s="128">
        <v>42.696892009791398</v>
      </c>
      <c r="E16" s="128">
        <v>42.937501453216314</v>
      </c>
      <c r="F16" s="128">
        <v>43.178110896641229</v>
      </c>
      <c r="G16" s="128">
        <v>43.418720340066145</v>
      </c>
      <c r="H16" s="128">
        <v>43.65932978349106</v>
      </c>
      <c r="I16" s="128">
        <v>43.899939226915976</v>
      </c>
      <c r="J16" s="128">
        <v>44.140548670340891</v>
      </c>
      <c r="K16" s="128">
        <v>44.381158113765807</v>
      </c>
      <c r="L16" s="128">
        <v>44.621767557190722</v>
      </c>
      <c r="M16" s="128">
        <v>44.862377000615638</v>
      </c>
      <c r="N16" s="128">
        <v>45.102986444040553</v>
      </c>
      <c r="O16" s="128">
        <v>45.343595887465469</v>
      </c>
      <c r="P16" s="128">
        <v>45.584205330890384</v>
      </c>
      <c r="Q16" s="128">
        <v>45.824814774315293</v>
      </c>
      <c r="R16" s="128">
        <v>47.429289060202883</v>
      </c>
      <c r="S16" s="128">
        <v>49.57539462207653</v>
      </c>
      <c r="T16" s="128">
        <v>48.590257551371145</v>
      </c>
      <c r="U16" s="128">
        <v>49.45339781034167</v>
      </c>
      <c r="V16" s="128">
        <v>49.45339781034167</v>
      </c>
      <c r="W16" s="128">
        <v>50.165295237105823</v>
      </c>
      <c r="X16" s="128">
        <v>51.09405291269681</v>
      </c>
      <c r="Y16" s="128">
        <v>50.037392433848829</v>
      </c>
      <c r="Z16" s="128">
        <v>51.698497052363287</v>
      </c>
      <c r="AA16" s="128">
        <v>51.433546909479134</v>
      </c>
      <c r="AB16" s="128">
        <v>51.614246044929622</v>
      </c>
      <c r="AC16" s="128">
        <v>52.092122019065322</v>
      </c>
      <c r="AD16" s="128">
        <v>51.64356219001057</v>
      </c>
      <c r="AE16" s="128">
        <v>52.117513417591468</v>
      </c>
      <c r="AF16" s="128">
        <v>53.258029990329689</v>
      </c>
      <c r="AG16" s="128">
        <v>52.087673185583427</v>
      </c>
      <c r="AH16" s="128">
        <v>52.299521611882497</v>
      </c>
    </row>
    <row r="17" spans="2:34" x14ac:dyDescent="0.2">
      <c r="B17" s="127" t="s">
        <v>99</v>
      </c>
      <c r="C17" s="79">
        <v>500</v>
      </c>
      <c r="D17" s="128">
        <v>23.058705455857318</v>
      </c>
      <c r="E17" s="128">
        <v>23.058705455857318</v>
      </c>
      <c r="F17" s="128">
        <v>23.058705455857318</v>
      </c>
      <c r="G17" s="128">
        <v>23.058705455857318</v>
      </c>
      <c r="H17" s="128">
        <v>23.058705455857318</v>
      </c>
      <c r="I17" s="128">
        <v>23.058705455857318</v>
      </c>
      <c r="J17" s="128">
        <v>23.058705455857318</v>
      </c>
      <c r="K17" s="128">
        <v>23.058705455857318</v>
      </c>
      <c r="L17" s="128">
        <v>23.058705455857318</v>
      </c>
      <c r="M17" s="128">
        <v>23.058705455857318</v>
      </c>
      <c r="N17" s="128">
        <v>23.058705455857318</v>
      </c>
      <c r="O17" s="128">
        <v>23.058705455857318</v>
      </c>
      <c r="P17" s="128">
        <v>23.058705455857318</v>
      </c>
      <c r="Q17" s="128">
        <v>23.058705455857318</v>
      </c>
      <c r="R17" s="128">
        <v>23.064638296732859</v>
      </c>
      <c r="S17" s="128">
        <v>23.030134661991678</v>
      </c>
      <c r="T17" s="128">
        <v>22.778419167935624</v>
      </c>
      <c r="U17" s="128">
        <v>22.622607722095747</v>
      </c>
      <c r="V17" s="128">
        <v>22.748320297375312</v>
      </c>
      <c r="W17" s="128">
        <v>22.625270982259508</v>
      </c>
      <c r="X17" s="128">
        <v>22.625270982259515</v>
      </c>
      <c r="Y17" s="128">
        <v>22.520831956099219</v>
      </c>
      <c r="Z17" s="128">
        <v>22.321276514909137</v>
      </c>
      <c r="AA17" s="128">
        <v>22.240241335760324</v>
      </c>
      <c r="AB17" s="128">
        <v>22.081685647787182</v>
      </c>
      <c r="AC17" s="128">
        <v>21.548271971288372</v>
      </c>
      <c r="AD17" s="128">
        <v>21.285737361088252</v>
      </c>
      <c r="AE17" s="128">
        <v>21.140235988201308</v>
      </c>
      <c r="AF17" s="128">
        <v>21.067967430672944</v>
      </c>
      <c r="AG17" s="128">
        <v>21.008319898666734</v>
      </c>
      <c r="AH17" s="128">
        <v>20.919324665849022</v>
      </c>
    </row>
    <row r="18" spans="2:34" x14ac:dyDescent="0.2">
      <c r="B18" s="129" t="s">
        <v>9</v>
      </c>
      <c r="C18" s="137"/>
      <c r="D18" s="130"/>
      <c r="E18" s="130"/>
      <c r="F18" s="130"/>
      <c r="G18" s="130"/>
      <c r="H18" s="130"/>
      <c r="I18" s="130"/>
      <c r="J18" s="130"/>
      <c r="K18" s="130"/>
      <c r="L18" s="130"/>
      <c r="M18" s="130"/>
      <c r="N18" s="130"/>
      <c r="O18" s="130"/>
      <c r="P18" s="130"/>
      <c r="Q18" s="130"/>
      <c r="R18" s="130"/>
      <c r="S18" s="130"/>
      <c r="T18" s="130"/>
      <c r="U18" s="130"/>
      <c r="V18" s="130"/>
      <c r="W18" s="130"/>
      <c r="X18" s="130"/>
      <c r="Y18" s="130"/>
      <c r="Z18" s="130"/>
      <c r="AA18" s="130"/>
      <c r="AB18" s="130"/>
      <c r="AC18" s="130"/>
      <c r="AD18" s="130"/>
      <c r="AE18" s="130"/>
      <c r="AF18" s="130"/>
      <c r="AG18" s="130"/>
      <c r="AH18" s="130"/>
    </row>
    <row r="19" spans="2:34" x14ac:dyDescent="0.2">
      <c r="B19" s="127" t="s">
        <v>432</v>
      </c>
      <c r="C19" s="79"/>
      <c r="D19" s="128">
        <v>8</v>
      </c>
      <c r="E19" s="128">
        <v>8</v>
      </c>
      <c r="F19" s="128">
        <v>8</v>
      </c>
      <c r="G19" s="128">
        <v>8</v>
      </c>
      <c r="H19" s="128">
        <v>8</v>
      </c>
      <c r="I19" s="128">
        <v>8</v>
      </c>
      <c r="J19" s="128">
        <v>8</v>
      </c>
      <c r="K19" s="128">
        <v>8</v>
      </c>
      <c r="L19" s="128">
        <v>8</v>
      </c>
      <c r="M19" s="128">
        <v>8</v>
      </c>
      <c r="N19" s="128">
        <v>8</v>
      </c>
      <c r="O19" s="128">
        <v>8</v>
      </c>
      <c r="P19" s="128">
        <v>8</v>
      </c>
      <c r="Q19" s="128">
        <v>8</v>
      </c>
      <c r="R19" s="128">
        <v>8</v>
      </c>
      <c r="S19" s="128">
        <v>8</v>
      </c>
      <c r="T19" s="128">
        <v>8</v>
      </c>
      <c r="U19" s="128">
        <v>8</v>
      </c>
      <c r="V19" s="128">
        <v>8</v>
      </c>
      <c r="W19" s="128">
        <v>8</v>
      </c>
      <c r="X19" s="128">
        <v>8</v>
      </c>
      <c r="Y19" s="128">
        <v>8</v>
      </c>
      <c r="Z19" s="128">
        <v>8</v>
      </c>
      <c r="AA19" s="128">
        <v>8</v>
      </c>
      <c r="AB19" s="128">
        <v>8</v>
      </c>
      <c r="AC19" s="128">
        <v>8</v>
      </c>
      <c r="AD19" s="128">
        <v>8</v>
      </c>
      <c r="AE19" s="128">
        <v>8</v>
      </c>
      <c r="AF19" s="128">
        <v>8</v>
      </c>
      <c r="AG19" s="128">
        <v>8</v>
      </c>
      <c r="AH19" s="128">
        <v>8</v>
      </c>
    </row>
    <row r="20" spans="2:34" x14ac:dyDescent="0.2">
      <c r="B20" s="127" t="s">
        <v>40</v>
      </c>
      <c r="C20" s="79"/>
      <c r="D20" s="128">
        <v>8</v>
      </c>
      <c r="E20" s="128">
        <v>8</v>
      </c>
      <c r="F20" s="128">
        <v>8</v>
      </c>
      <c r="G20" s="128">
        <v>8</v>
      </c>
      <c r="H20" s="128">
        <v>8</v>
      </c>
      <c r="I20" s="128">
        <v>8</v>
      </c>
      <c r="J20" s="128">
        <v>8</v>
      </c>
      <c r="K20" s="128">
        <v>8</v>
      </c>
      <c r="L20" s="128">
        <v>8</v>
      </c>
      <c r="M20" s="128">
        <v>8</v>
      </c>
      <c r="N20" s="128">
        <v>8</v>
      </c>
      <c r="O20" s="128">
        <v>8</v>
      </c>
      <c r="P20" s="128">
        <v>8</v>
      </c>
      <c r="Q20" s="128">
        <v>8</v>
      </c>
      <c r="R20" s="128">
        <v>8</v>
      </c>
      <c r="S20" s="128">
        <v>8</v>
      </c>
      <c r="T20" s="128">
        <v>8</v>
      </c>
      <c r="U20" s="128">
        <v>8</v>
      </c>
      <c r="V20" s="128">
        <v>8</v>
      </c>
      <c r="W20" s="128">
        <v>8</v>
      </c>
      <c r="X20" s="128">
        <v>8</v>
      </c>
      <c r="Y20" s="128">
        <v>8</v>
      </c>
      <c r="Z20" s="128">
        <v>8</v>
      </c>
      <c r="AA20" s="128">
        <v>8</v>
      </c>
      <c r="AB20" s="128">
        <v>8</v>
      </c>
      <c r="AC20" s="128">
        <v>8</v>
      </c>
      <c r="AD20" s="128">
        <v>8</v>
      </c>
      <c r="AE20" s="128">
        <v>8</v>
      </c>
      <c r="AF20" s="128">
        <v>8</v>
      </c>
      <c r="AG20" s="128">
        <v>8</v>
      </c>
      <c r="AH20" s="128">
        <v>8</v>
      </c>
    </row>
    <row r="21" spans="2:34" x14ac:dyDescent="0.2">
      <c r="B21" s="127" t="s">
        <v>451</v>
      </c>
      <c r="C21" s="79"/>
      <c r="D21" s="128">
        <v>8</v>
      </c>
      <c r="E21" s="128">
        <v>8</v>
      </c>
      <c r="F21" s="128">
        <v>8</v>
      </c>
      <c r="G21" s="128">
        <v>8</v>
      </c>
      <c r="H21" s="128">
        <v>8</v>
      </c>
      <c r="I21" s="128">
        <v>8</v>
      </c>
      <c r="J21" s="128">
        <v>8</v>
      </c>
      <c r="K21" s="128">
        <v>8</v>
      </c>
      <c r="L21" s="128">
        <v>8</v>
      </c>
      <c r="M21" s="128">
        <v>8</v>
      </c>
      <c r="N21" s="128">
        <v>8</v>
      </c>
      <c r="O21" s="128">
        <v>8</v>
      </c>
      <c r="P21" s="128">
        <v>8</v>
      </c>
      <c r="Q21" s="128">
        <v>8</v>
      </c>
      <c r="R21" s="128">
        <v>8</v>
      </c>
      <c r="S21" s="128">
        <v>8</v>
      </c>
      <c r="T21" s="128">
        <v>8</v>
      </c>
      <c r="U21" s="128">
        <v>8</v>
      </c>
      <c r="V21" s="128">
        <v>8</v>
      </c>
      <c r="W21" s="128">
        <v>8</v>
      </c>
      <c r="X21" s="128">
        <v>8</v>
      </c>
      <c r="Y21" s="128">
        <v>8</v>
      </c>
      <c r="Z21" s="128">
        <v>8</v>
      </c>
      <c r="AA21" s="128">
        <v>8</v>
      </c>
      <c r="AB21" s="128">
        <v>8</v>
      </c>
      <c r="AC21" s="128">
        <v>8</v>
      </c>
      <c r="AD21" s="128">
        <v>8</v>
      </c>
      <c r="AE21" s="128">
        <v>8</v>
      </c>
      <c r="AF21" s="128">
        <v>8</v>
      </c>
      <c r="AG21" s="128">
        <v>8</v>
      </c>
      <c r="AH21" s="128">
        <v>8</v>
      </c>
    </row>
    <row r="22" spans="2:34" x14ac:dyDescent="0.2">
      <c r="B22" s="127" t="s">
        <v>452</v>
      </c>
      <c r="C22" s="79"/>
      <c r="D22" s="128">
        <v>8</v>
      </c>
      <c r="E22" s="128">
        <v>8</v>
      </c>
      <c r="F22" s="128">
        <v>8</v>
      </c>
      <c r="G22" s="128">
        <v>8</v>
      </c>
      <c r="H22" s="128">
        <v>8</v>
      </c>
      <c r="I22" s="128">
        <v>8</v>
      </c>
      <c r="J22" s="128">
        <v>8</v>
      </c>
      <c r="K22" s="128">
        <v>8</v>
      </c>
      <c r="L22" s="128">
        <v>8</v>
      </c>
      <c r="M22" s="128">
        <v>8</v>
      </c>
      <c r="N22" s="128">
        <v>8</v>
      </c>
      <c r="O22" s="128">
        <v>8</v>
      </c>
      <c r="P22" s="128">
        <v>8</v>
      </c>
      <c r="Q22" s="128">
        <v>8</v>
      </c>
      <c r="R22" s="128">
        <v>8</v>
      </c>
      <c r="S22" s="128">
        <v>8</v>
      </c>
      <c r="T22" s="128">
        <v>8</v>
      </c>
      <c r="U22" s="128">
        <v>8</v>
      </c>
      <c r="V22" s="128">
        <v>8</v>
      </c>
      <c r="W22" s="128">
        <v>8</v>
      </c>
      <c r="X22" s="128">
        <v>8</v>
      </c>
      <c r="Y22" s="128">
        <v>8</v>
      </c>
      <c r="Z22" s="128">
        <v>8</v>
      </c>
      <c r="AA22" s="128">
        <v>8</v>
      </c>
      <c r="AB22" s="128">
        <v>8</v>
      </c>
      <c r="AC22" s="128">
        <v>8</v>
      </c>
      <c r="AD22" s="128">
        <v>8</v>
      </c>
      <c r="AE22" s="128">
        <v>8</v>
      </c>
      <c r="AF22" s="128">
        <v>8</v>
      </c>
      <c r="AG22" s="128">
        <v>8</v>
      </c>
      <c r="AH22" s="128">
        <v>8</v>
      </c>
    </row>
    <row r="23" spans="2:34" x14ac:dyDescent="0.2">
      <c r="B23" s="127" t="s">
        <v>43</v>
      </c>
      <c r="C23" s="79"/>
      <c r="D23" s="128">
        <v>8</v>
      </c>
      <c r="E23" s="128">
        <v>8</v>
      </c>
      <c r="F23" s="128">
        <v>8</v>
      </c>
      <c r="G23" s="128">
        <v>8</v>
      </c>
      <c r="H23" s="128">
        <v>8</v>
      </c>
      <c r="I23" s="128">
        <v>8</v>
      </c>
      <c r="J23" s="128">
        <v>8</v>
      </c>
      <c r="K23" s="128">
        <v>8</v>
      </c>
      <c r="L23" s="128">
        <v>8</v>
      </c>
      <c r="M23" s="128">
        <v>8</v>
      </c>
      <c r="N23" s="128">
        <v>8</v>
      </c>
      <c r="O23" s="128">
        <v>8</v>
      </c>
      <c r="P23" s="128">
        <v>8</v>
      </c>
      <c r="Q23" s="128">
        <v>8</v>
      </c>
      <c r="R23" s="128">
        <v>8</v>
      </c>
      <c r="S23" s="128">
        <v>8</v>
      </c>
      <c r="T23" s="128">
        <v>8</v>
      </c>
      <c r="U23" s="128">
        <v>8</v>
      </c>
      <c r="V23" s="128">
        <v>8</v>
      </c>
      <c r="W23" s="128">
        <v>8</v>
      </c>
      <c r="X23" s="128">
        <v>8</v>
      </c>
      <c r="Y23" s="128">
        <v>8</v>
      </c>
      <c r="Z23" s="128">
        <v>8</v>
      </c>
      <c r="AA23" s="128">
        <v>8</v>
      </c>
      <c r="AB23" s="128">
        <v>8</v>
      </c>
      <c r="AC23" s="128">
        <v>8</v>
      </c>
      <c r="AD23" s="128">
        <v>8</v>
      </c>
      <c r="AE23" s="128">
        <v>8</v>
      </c>
      <c r="AF23" s="128">
        <v>8</v>
      </c>
      <c r="AG23" s="128">
        <v>8</v>
      </c>
      <c r="AH23" s="128">
        <v>8</v>
      </c>
    </row>
    <row r="24" spans="2:34" x14ac:dyDescent="0.2">
      <c r="B24" s="127" t="s">
        <v>44</v>
      </c>
      <c r="C24" s="138"/>
      <c r="D24" s="128">
        <v>8</v>
      </c>
      <c r="E24" s="128">
        <v>8</v>
      </c>
      <c r="F24" s="128">
        <v>8</v>
      </c>
      <c r="G24" s="128">
        <v>8</v>
      </c>
      <c r="H24" s="128">
        <v>8</v>
      </c>
      <c r="I24" s="128">
        <v>8</v>
      </c>
      <c r="J24" s="128">
        <v>8</v>
      </c>
      <c r="K24" s="128">
        <v>8</v>
      </c>
      <c r="L24" s="128">
        <v>8</v>
      </c>
      <c r="M24" s="128">
        <v>8</v>
      </c>
      <c r="N24" s="128">
        <v>8</v>
      </c>
      <c r="O24" s="128">
        <v>8</v>
      </c>
      <c r="P24" s="128">
        <v>8</v>
      </c>
      <c r="Q24" s="128">
        <v>8</v>
      </c>
      <c r="R24" s="128">
        <v>8</v>
      </c>
      <c r="S24" s="128">
        <v>8</v>
      </c>
      <c r="T24" s="128">
        <v>8</v>
      </c>
      <c r="U24" s="128">
        <v>8</v>
      </c>
      <c r="V24" s="128">
        <v>8</v>
      </c>
      <c r="W24" s="128">
        <v>8</v>
      </c>
      <c r="X24" s="128">
        <v>8</v>
      </c>
      <c r="Y24" s="128">
        <v>8</v>
      </c>
      <c r="Z24" s="128">
        <v>8</v>
      </c>
      <c r="AA24" s="128">
        <v>8</v>
      </c>
      <c r="AB24" s="128">
        <v>8</v>
      </c>
      <c r="AC24" s="128">
        <v>8</v>
      </c>
      <c r="AD24" s="128">
        <v>8</v>
      </c>
      <c r="AE24" s="128">
        <v>8</v>
      </c>
      <c r="AF24" s="128">
        <v>8</v>
      </c>
      <c r="AG24" s="128">
        <v>8</v>
      </c>
      <c r="AH24" s="128">
        <v>8</v>
      </c>
    </row>
    <row r="25" spans="2:34" x14ac:dyDescent="0.2">
      <c r="B25" s="127" t="s">
        <v>45</v>
      </c>
      <c r="C25" s="138"/>
      <c r="D25" s="128">
        <v>2.7312961011591148</v>
      </c>
      <c r="E25" s="128">
        <v>2.7312961011591148</v>
      </c>
      <c r="F25" s="128">
        <v>2.7312961011591148</v>
      </c>
      <c r="G25" s="128">
        <v>2.7312961011591148</v>
      </c>
      <c r="H25" s="128">
        <v>2.7312961011591148</v>
      </c>
      <c r="I25" s="128">
        <v>2.7312961011591148</v>
      </c>
      <c r="J25" s="128">
        <v>2.7312961011591148</v>
      </c>
      <c r="K25" s="128">
        <v>2.7312961011591148</v>
      </c>
      <c r="L25" s="128">
        <v>2.7312961011591148</v>
      </c>
      <c r="M25" s="128">
        <v>2.7312961011591148</v>
      </c>
      <c r="N25" s="128">
        <v>2.7312961011591148</v>
      </c>
      <c r="O25" s="128">
        <v>2.7312961011591148</v>
      </c>
      <c r="P25" s="128">
        <v>2.7312961011591148</v>
      </c>
      <c r="Q25" s="128">
        <v>2.7312961011591148</v>
      </c>
      <c r="R25" s="128">
        <v>2.7312961011591148</v>
      </c>
      <c r="S25" s="128">
        <v>2.7312961011591148</v>
      </c>
      <c r="T25" s="128">
        <v>2.7312961011591148</v>
      </c>
      <c r="U25" s="128">
        <v>2.7312961011591148</v>
      </c>
      <c r="V25" s="128">
        <v>2.7312961011591148</v>
      </c>
      <c r="W25" s="128">
        <v>2.7312961011591148</v>
      </c>
      <c r="X25" s="128">
        <v>2.7312961011591148</v>
      </c>
      <c r="Y25" s="128">
        <v>2.7312961011591148</v>
      </c>
      <c r="Z25" s="128">
        <v>2.7312961011591148</v>
      </c>
      <c r="AA25" s="128">
        <v>2.7312961011591148</v>
      </c>
      <c r="AB25" s="128">
        <v>2.7312961011591148</v>
      </c>
      <c r="AC25" s="128">
        <v>2.7312961011591148</v>
      </c>
      <c r="AD25" s="128">
        <v>2.7312961011591148</v>
      </c>
      <c r="AE25" s="128">
        <v>2.7312961011591148</v>
      </c>
      <c r="AF25" s="128">
        <v>2.7312961011591148</v>
      </c>
      <c r="AG25" s="128">
        <v>2.7312961011591148</v>
      </c>
      <c r="AH25" s="128">
        <v>2.7312961011591148</v>
      </c>
    </row>
    <row r="26" spans="2:34" x14ac:dyDescent="0.2">
      <c r="B26" s="131" t="s">
        <v>46</v>
      </c>
      <c r="C26" s="139"/>
      <c r="D26" s="132">
        <v>2.7312961011591148</v>
      </c>
      <c r="E26" s="132">
        <v>2.7312961011591148</v>
      </c>
      <c r="F26" s="132">
        <v>2.7312961011591148</v>
      </c>
      <c r="G26" s="132">
        <v>2.7312961011591148</v>
      </c>
      <c r="H26" s="132">
        <v>2.7312961011591148</v>
      </c>
      <c r="I26" s="132">
        <v>2.7312961011591148</v>
      </c>
      <c r="J26" s="132">
        <v>2.7312961011591148</v>
      </c>
      <c r="K26" s="132">
        <v>2.7312961011591148</v>
      </c>
      <c r="L26" s="132">
        <v>2.7312961011591148</v>
      </c>
      <c r="M26" s="132">
        <v>2.7312961011591148</v>
      </c>
      <c r="N26" s="132">
        <v>2.7312961011591148</v>
      </c>
      <c r="O26" s="132">
        <v>2.7312961011591148</v>
      </c>
      <c r="P26" s="132">
        <v>2.7312961011591148</v>
      </c>
      <c r="Q26" s="132">
        <v>2.7312961011591148</v>
      </c>
      <c r="R26" s="132">
        <v>2.7312961011591148</v>
      </c>
      <c r="S26" s="132">
        <v>2.7312961011591148</v>
      </c>
      <c r="T26" s="132">
        <v>2.7312961011591148</v>
      </c>
      <c r="U26" s="132">
        <v>2.7312961011591148</v>
      </c>
      <c r="V26" s="132">
        <v>2.7312961011591148</v>
      </c>
      <c r="W26" s="132">
        <v>2.7312961011591148</v>
      </c>
      <c r="X26" s="132">
        <v>2.7312961011591148</v>
      </c>
      <c r="Y26" s="132">
        <v>2.7312961011591148</v>
      </c>
      <c r="Z26" s="132">
        <v>2.7312961011591148</v>
      </c>
      <c r="AA26" s="132">
        <v>2.7312961011591148</v>
      </c>
      <c r="AB26" s="132">
        <v>2.7312961011591148</v>
      </c>
      <c r="AC26" s="132">
        <v>2.7312961011591148</v>
      </c>
      <c r="AD26" s="132">
        <v>2.7312961011591148</v>
      </c>
      <c r="AE26" s="132">
        <v>2.7312961011591148</v>
      </c>
      <c r="AF26" s="132">
        <v>2.7312961011591148</v>
      </c>
      <c r="AG26" s="132">
        <v>2.7312961011591148</v>
      </c>
      <c r="AH26" s="132">
        <v>2.7312961011591148</v>
      </c>
    </row>
    <row r="27" spans="2:34" x14ac:dyDescent="0.2">
      <c r="B27" s="124" t="s">
        <v>25</v>
      </c>
      <c r="C27" s="138"/>
      <c r="D27" s="130">
        <v>18</v>
      </c>
      <c r="E27" s="130">
        <v>18</v>
      </c>
      <c r="F27" s="130">
        <v>18</v>
      </c>
      <c r="G27" s="130">
        <v>18</v>
      </c>
      <c r="H27" s="130">
        <v>18</v>
      </c>
      <c r="I27" s="130">
        <v>18</v>
      </c>
      <c r="J27" s="130">
        <v>18</v>
      </c>
      <c r="K27" s="130">
        <v>18</v>
      </c>
      <c r="L27" s="130">
        <v>18</v>
      </c>
      <c r="M27" s="130">
        <v>18</v>
      </c>
      <c r="N27" s="130">
        <v>18</v>
      </c>
      <c r="O27" s="130">
        <v>18</v>
      </c>
      <c r="P27" s="130">
        <v>18</v>
      </c>
      <c r="Q27" s="130">
        <v>18</v>
      </c>
      <c r="R27" s="130">
        <v>18</v>
      </c>
      <c r="S27" s="130">
        <v>18</v>
      </c>
      <c r="T27" s="130">
        <v>18</v>
      </c>
      <c r="U27" s="130">
        <v>18</v>
      </c>
      <c r="V27" s="130">
        <v>18</v>
      </c>
      <c r="W27" s="130">
        <v>18</v>
      </c>
      <c r="X27" s="130">
        <v>18</v>
      </c>
      <c r="Y27" s="130">
        <v>18</v>
      </c>
      <c r="Z27" s="130">
        <v>18</v>
      </c>
      <c r="AA27" s="130">
        <v>18</v>
      </c>
      <c r="AB27" s="130">
        <v>18</v>
      </c>
      <c r="AC27" s="130">
        <v>18</v>
      </c>
      <c r="AD27" s="130">
        <v>18</v>
      </c>
      <c r="AE27" s="130">
        <v>18</v>
      </c>
      <c r="AF27" s="130">
        <v>18</v>
      </c>
      <c r="AG27" s="130">
        <v>18</v>
      </c>
      <c r="AH27" s="130">
        <v>18</v>
      </c>
    </row>
    <row r="28" spans="2:34" x14ac:dyDescent="0.2">
      <c r="B28" s="124" t="s">
        <v>53</v>
      </c>
      <c r="C28" s="138"/>
      <c r="D28" s="128">
        <v>10</v>
      </c>
      <c r="E28" s="128">
        <v>10</v>
      </c>
      <c r="F28" s="128">
        <v>10</v>
      </c>
      <c r="G28" s="128">
        <v>10</v>
      </c>
      <c r="H28" s="128">
        <v>10</v>
      </c>
      <c r="I28" s="128">
        <v>10</v>
      </c>
      <c r="J28" s="128">
        <v>10</v>
      </c>
      <c r="K28" s="128">
        <v>10</v>
      </c>
      <c r="L28" s="128">
        <v>10</v>
      </c>
      <c r="M28" s="128">
        <v>10</v>
      </c>
      <c r="N28" s="128">
        <v>10</v>
      </c>
      <c r="O28" s="128">
        <v>10</v>
      </c>
      <c r="P28" s="128">
        <v>10</v>
      </c>
      <c r="Q28" s="128">
        <v>10</v>
      </c>
      <c r="R28" s="128">
        <v>10</v>
      </c>
      <c r="S28" s="128">
        <v>10</v>
      </c>
      <c r="T28" s="128">
        <v>10</v>
      </c>
      <c r="U28" s="128">
        <v>10</v>
      </c>
      <c r="V28" s="128">
        <v>10</v>
      </c>
      <c r="W28" s="128">
        <v>10</v>
      </c>
      <c r="X28" s="128">
        <v>10</v>
      </c>
      <c r="Y28" s="128">
        <v>10</v>
      </c>
      <c r="Z28" s="128">
        <v>10</v>
      </c>
      <c r="AA28" s="128">
        <v>10</v>
      </c>
      <c r="AB28" s="128">
        <v>10</v>
      </c>
      <c r="AC28" s="128">
        <v>10</v>
      </c>
      <c r="AD28" s="128">
        <v>10</v>
      </c>
      <c r="AE28" s="128">
        <v>10</v>
      </c>
      <c r="AF28" s="128">
        <v>10</v>
      </c>
      <c r="AG28" s="128">
        <v>10</v>
      </c>
      <c r="AH28" s="128">
        <v>10</v>
      </c>
    </row>
    <row r="29" spans="2:34" x14ac:dyDescent="0.2">
      <c r="B29" s="133" t="s">
        <v>26</v>
      </c>
      <c r="C29" s="79"/>
      <c r="D29" s="128">
        <v>5</v>
      </c>
      <c r="E29" s="128">
        <v>5</v>
      </c>
      <c r="F29" s="128">
        <v>5</v>
      </c>
      <c r="G29" s="128">
        <v>5</v>
      </c>
      <c r="H29" s="128">
        <v>5</v>
      </c>
      <c r="I29" s="128">
        <v>5</v>
      </c>
      <c r="J29" s="128">
        <v>5</v>
      </c>
      <c r="K29" s="128">
        <v>5</v>
      </c>
      <c r="L29" s="128">
        <v>5</v>
      </c>
      <c r="M29" s="128">
        <v>5</v>
      </c>
      <c r="N29" s="128">
        <v>5</v>
      </c>
      <c r="O29" s="128">
        <v>5</v>
      </c>
      <c r="P29" s="128">
        <v>5</v>
      </c>
      <c r="Q29" s="128">
        <v>5</v>
      </c>
      <c r="R29" s="128">
        <v>5</v>
      </c>
      <c r="S29" s="128">
        <v>5</v>
      </c>
      <c r="T29" s="128">
        <v>5</v>
      </c>
      <c r="U29" s="128">
        <v>5</v>
      </c>
      <c r="V29" s="128">
        <v>5</v>
      </c>
      <c r="W29" s="128">
        <v>5</v>
      </c>
      <c r="X29" s="128">
        <v>5</v>
      </c>
      <c r="Y29" s="128">
        <v>5</v>
      </c>
      <c r="Z29" s="128">
        <v>5</v>
      </c>
      <c r="AA29" s="128">
        <v>5</v>
      </c>
      <c r="AB29" s="128">
        <v>5</v>
      </c>
      <c r="AC29" s="128">
        <v>5</v>
      </c>
      <c r="AD29" s="128">
        <v>5</v>
      </c>
      <c r="AE29" s="128">
        <v>5</v>
      </c>
      <c r="AF29" s="128">
        <v>5</v>
      </c>
      <c r="AG29" s="128">
        <v>5</v>
      </c>
      <c r="AH29" s="128">
        <v>5</v>
      </c>
    </row>
    <row r="30" spans="2:34" x14ac:dyDescent="0.2">
      <c r="B30" s="134" t="s">
        <v>83</v>
      </c>
      <c r="C30" s="82"/>
      <c r="D30" s="132">
        <v>20</v>
      </c>
      <c r="E30" s="132">
        <v>20</v>
      </c>
      <c r="F30" s="132">
        <v>20</v>
      </c>
      <c r="G30" s="132">
        <v>20</v>
      </c>
      <c r="H30" s="132">
        <v>20</v>
      </c>
      <c r="I30" s="132">
        <v>20</v>
      </c>
      <c r="J30" s="132">
        <v>20</v>
      </c>
      <c r="K30" s="132">
        <v>20</v>
      </c>
      <c r="L30" s="132">
        <v>20</v>
      </c>
      <c r="M30" s="132">
        <v>20</v>
      </c>
      <c r="N30" s="132">
        <v>20</v>
      </c>
      <c r="O30" s="132">
        <v>20</v>
      </c>
      <c r="P30" s="132">
        <v>20</v>
      </c>
      <c r="Q30" s="132">
        <v>20</v>
      </c>
      <c r="R30" s="132">
        <v>20</v>
      </c>
      <c r="S30" s="132">
        <v>20</v>
      </c>
      <c r="T30" s="132">
        <v>20</v>
      </c>
      <c r="U30" s="132">
        <v>20</v>
      </c>
      <c r="V30" s="132">
        <v>20</v>
      </c>
      <c r="W30" s="132">
        <v>20</v>
      </c>
      <c r="X30" s="132">
        <v>20</v>
      </c>
      <c r="Y30" s="132">
        <v>20</v>
      </c>
      <c r="Z30" s="132">
        <v>20</v>
      </c>
      <c r="AA30" s="132">
        <v>20</v>
      </c>
      <c r="AB30" s="132">
        <v>20</v>
      </c>
      <c r="AC30" s="132">
        <v>20</v>
      </c>
      <c r="AD30" s="132">
        <v>20</v>
      </c>
      <c r="AE30" s="132">
        <v>20</v>
      </c>
      <c r="AF30" s="132">
        <v>20</v>
      </c>
      <c r="AG30" s="132">
        <v>20</v>
      </c>
      <c r="AH30" s="132">
        <v>20</v>
      </c>
    </row>
    <row r="31" spans="2:34" x14ac:dyDescent="0.2">
      <c r="B31" s="133" t="s">
        <v>8</v>
      </c>
      <c r="C31" s="79"/>
      <c r="D31" s="128"/>
      <c r="E31" s="128"/>
      <c r="F31" s="128"/>
      <c r="G31" s="128"/>
      <c r="H31" s="128"/>
      <c r="I31" s="128"/>
      <c r="J31" s="128"/>
      <c r="K31" s="128"/>
      <c r="L31" s="128"/>
      <c r="M31" s="128"/>
      <c r="N31" s="128"/>
      <c r="O31" s="128"/>
      <c r="P31" s="128"/>
      <c r="Q31" s="128"/>
      <c r="R31" s="128"/>
      <c r="S31" s="128"/>
      <c r="T31" s="128"/>
      <c r="U31" s="128"/>
      <c r="V31" s="128"/>
      <c r="W31" s="128"/>
      <c r="X31" s="128"/>
      <c r="Y31" s="128"/>
      <c r="Z31" s="128"/>
      <c r="AA31" s="128"/>
      <c r="AB31" s="128"/>
      <c r="AC31" s="128"/>
      <c r="AD31" s="128"/>
      <c r="AE31" s="128"/>
      <c r="AF31" s="128"/>
      <c r="AG31" s="128"/>
      <c r="AH31" s="128"/>
    </row>
    <row r="32" spans="2:34" x14ac:dyDescent="0.2">
      <c r="B32" s="135" t="s">
        <v>439</v>
      </c>
      <c r="C32" s="79">
        <v>160</v>
      </c>
      <c r="D32" s="128">
        <v>1.2121212121212122</v>
      </c>
      <c r="E32" s="128">
        <v>1.2121212121212122</v>
      </c>
      <c r="F32" s="128">
        <v>1.2121212121212122</v>
      </c>
      <c r="G32" s="128">
        <v>1.2121212121212122</v>
      </c>
      <c r="H32" s="128">
        <v>1.2121212121212122</v>
      </c>
      <c r="I32" s="128">
        <v>1.2121212121212122</v>
      </c>
      <c r="J32" s="128">
        <v>1.2121212121212122</v>
      </c>
      <c r="K32" s="128">
        <v>1.2121212121212122</v>
      </c>
      <c r="L32" s="128">
        <v>1.2121212121212122</v>
      </c>
      <c r="M32" s="128">
        <v>1.2121212121212122</v>
      </c>
      <c r="N32" s="128">
        <v>1.2121212121212122</v>
      </c>
      <c r="O32" s="128">
        <v>1.2121212121212122</v>
      </c>
      <c r="P32" s="128">
        <v>1.2121212121212122</v>
      </c>
      <c r="Q32" s="128">
        <v>1.2121212121212122</v>
      </c>
      <c r="R32" s="128">
        <v>1.2121212121212122</v>
      </c>
      <c r="S32" s="128">
        <v>1.2121212121212122</v>
      </c>
      <c r="T32" s="128">
        <v>1.2121212121212122</v>
      </c>
      <c r="U32" s="128">
        <v>1.2121212121212122</v>
      </c>
      <c r="V32" s="128">
        <v>1.2121212121212122</v>
      </c>
      <c r="W32" s="128">
        <v>1.2121212121212122</v>
      </c>
      <c r="X32" s="128">
        <v>1.2121212121212122</v>
      </c>
      <c r="Y32" s="128">
        <v>1.2121212121212122</v>
      </c>
      <c r="Z32" s="128">
        <v>1.2121212121212122</v>
      </c>
      <c r="AA32" s="128">
        <v>1.2121212121212122</v>
      </c>
      <c r="AB32" s="128">
        <v>1.2121212121212122</v>
      </c>
      <c r="AC32" s="128">
        <v>1.2121212121212122</v>
      </c>
      <c r="AD32" s="128">
        <v>1.2121212121212122</v>
      </c>
      <c r="AE32" s="128">
        <v>1.2121212121212122</v>
      </c>
      <c r="AF32" s="128">
        <v>1.2121212121212122</v>
      </c>
      <c r="AG32" s="128">
        <v>1.2121212121212122</v>
      </c>
      <c r="AH32" s="128">
        <v>1.2121212121212122</v>
      </c>
    </row>
    <row r="33" spans="2:34" x14ac:dyDescent="0.2">
      <c r="B33" s="135" t="s">
        <v>440</v>
      </c>
      <c r="C33" s="79">
        <v>120</v>
      </c>
      <c r="D33" s="128">
        <v>0.90909090909090917</v>
      </c>
      <c r="E33" s="128">
        <v>0.90909090909090917</v>
      </c>
      <c r="F33" s="128">
        <v>0.90909090909090917</v>
      </c>
      <c r="G33" s="128">
        <v>0.90909090909090917</v>
      </c>
      <c r="H33" s="128">
        <v>0.90909090909090917</v>
      </c>
      <c r="I33" s="128">
        <v>0.90909090909090917</v>
      </c>
      <c r="J33" s="128">
        <v>0.90909090909090917</v>
      </c>
      <c r="K33" s="128">
        <v>0.90909090909090917</v>
      </c>
      <c r="L33" s="128">
        <v>0.90909090909090917</v>
      </c>
      <c r="M33" s="128">
        <v>0.90909090909090917</v>
      </c>
      <c r="N33" s="128">
        <v>0.90909090909090917</v>
      </c>
      <c r="O33" s="128">
        <v>0.90909090909090917</v>
      </c>
      <c r="P33" s="128">
        <v>0.90909090909090917</v>
      </c>
      <c r="Q33" s="128">
        <v>0.90909090909090917</v>
      </c>
      <c r="R33" s="128">
        <v>0.90909090909090917</v>
      </c>
      <c r="S33" s="128">
        <v>0.90909090909090917</v>
      </c>
      <c r="T33" s="128">
        <v>0.90909090909090917</v>
      </c>
      <c r="U33" s="128">
        <v>0.90909090909090917</v>
      </c>
      <c r="V33" s="128">
        <v>0.90909090909090917</v>
      </c>
      <c r="W33" s="128">
        <v>0.90909090909090917</v>
      </c>
      <c r="X33" s="128">
        <v>0.90909090909090917</v>
      </c>
      <c r="Y33" s="128">
        <v>0.90909090909090917</v>
      </c>
      <c r="Z33" s="128">
        <v>0.90909090909090917</v>
      </c>
      <c r="AA33" s="128">
        <v>0.90909090909090917</v>
      </c>
      <c r="AB33" s="128">
        <v>0.90909090909090917</v>
      </c>
      <c r="AC33" s="128">
        <v>0.90909090909090917</v>
      </c>
      <c r="AD33" s="128">
        <v>0.90909090909090917</v>
      </c>
      <c r="AE33" s="128">
        <v>0.90909090909090917</v>
      </c>
      <c r="AF33" s="128">
        <v>0.90909090909090917</v>
      </c>
      <c r="AG33" s="128">
        <v>0.90909090909090917</v>
      </c>
      <c r="AH33" s="128">
        <v>0.90909090909090917</v>
      </c>
    </row>
    <row r="34" spans="2:34" x14ac:dyDescent="0.2">
      <c r="B34" s="135" t="s">
        <v>441</v>
      </c>
      <c r="C34" s="79">
        <v>200</v>
      </c>
      <c r="D34" s="128">
        <v>1.5151515151515151</v>
      </c>
      <c r="E34" s="128">
        <v>1.5151515151515151</v>
      </c>
      <c r="F34" s="128">
        <v>1.5151515151515151</v>
      </c>
      <c r="G34" s="128">
        <v>1.5151515151515151</v>
      </c>
      <c r="H34" s="128">
        <v>1.5151515151515151</v>
      </c>
      <c r="I34" s="128">
        <v>1.5151515151515151</v>
      </c>
      <c r="J34" s="128">
        <v>1.5151515151515151</v>
      </c>
      <c r="K34" s="128">
        <v>1.5151515151515151</v>
      </c>
      <c r="L34" s="128">
        <v>1.5151515151515151</v>
      </c>
      <c r="M34" s="128">
        <v>1.5151515151515151</v>
      </c>
      <c r="N34" s="128">
        <v>1.5151515151515151</v>
      </c>
      <c r="O34" s="128">
        <v>1.5151515151515151</v>
      </c>
      <c r="P34" s="128">
        <v>1.5151515151515151</v>
      </c>
      <c r="Q34" s="128">
        <v>1.5151515151515151</v>
      </c>
      <c r="R34" s="128">
        <v>1.5151515151515151</v>
      </c>
      <c r="S34" s="128">
        <v>1.5151515151515151</v>
      </c>
      <c r="T34" s="128">
        <v>1.5151515151515151</v>
      </c>
      <c r="U34" s="128">
        <v>1.5151515151515151</v>
      </c>
      <c r="V34" s="128">
        <v>1.5151515151515151</v>
      </c>
      <c r="W34" s="128">
        <v>1.5151515151515151</v>
      </c>
      <c r="X34" s="128">
        <v>1.5151515151515151</v>
      </c>
      <c r="Y34" s="128">
        <v>1.5151515151515151</v>
      </c>
      <c r="Z34" s="128">
        <v>1.5151515151515151</v>
      </c>
      <c r="AA34" s="128">
        <v>1.5151515151515151</v>
      </c>
      <c r="AB34" s="128">
        <v>1.5151515151515151</v>
      </c>
      <c r="AC34" s="128">
        <v>1.5151515151515151</v>
      </c>
      <c r="AD34" s="128">
        <v>1.5151515151515151</v>
      </c>
      <c r="AE34" s="128">
        <v>1.5151515151515151</v>
      </c>
      <c r="AF34" s="128">
        <v>1.5151515151515151</v>
      </c>
      <c r="AG34" s="128">
        <v>1.5151515151515151</v>
      </c>
      <c r="AH34" s="128">
        <v>1.5151515151515151</v>
      </c>
    </row>
    <row r="35" spans="2:34" x14ac:dyDescent="0.2">
      <c r="B35" s="135" t="s">
        <v>442</v>
      </c>
      <c r="C35" s="79">
        <v>210</v>
      </c>
      <c r="D35" s="128">
        <v>1.5909090909090911</v>
      </c>
      <c r="E35" s="128">
        <v>1.5909090909090911</v>
      </c>
      <c r="F35" s="128">
        <v>1.5909090909090911</v>
      </c>
      <c r="G35" s="128">
        <v>1.5909090909090911</v>
      </c>
      <c r="H35" s="128">
        <v>1.5909090909090911</v>
      </c>
      <c r="I35" s="128">
        <v>1.5909090909090911</v>
      </c>
      <c r="J35" s="128">
        <v>1.5909090909090911</v>
      </c>
      <c r="K35" s="128">
        <v>1.5909090909090911</v>
      </c>
      <c r="L35" s="128">
        <v>1.5909090909090911</v>
      </c>
      <c r="M35" s="128">
        <v>1.5909090909090911</v>
      </c>
      <c r="N35" s="128">
        <v>1.5909090909090911</v>
      </c>
      <c r="O35" s="128">
        <v>1.5909090909090911</v>
      </c>
      <c r="P35" s="128">
        <v>1.5909090909090911</v>
      </c>
      <c r="Q35" s="128">
        <v>1.5909090909090911</v>
      </c>
      <c r="R35" s="128">
        <v>1.5909090909090911</v>
      </c>
      <c r="S35" s="128">
        <v>1.5909090909090911</v>
      </c>
      <c r="T35" s="128">
        <v>1.5909090909090911</v>
      </c>
      <c r="U35" s="128">
        <v>1.5909090909090911</v>
      </c>
      <c r="V35" s="128">
        <v>1.5909090909090911</v>
      </c>
      <c r="W35" s="128">
        <v>1.5909090909090911</v>
      </c>
      <c r="X35" s="128">
        <v>1.5909090909090911</v>
      </c>
      <c r="Y35" s="128">
        <v>1.5909090909090911</v>
      </c>
      <c r="Z35" s="128">
        <v>1.5909090909090911</v>
      </c>
      <c r="AA35" s="128">
        <v>1.5909090909090911</v>
      </c>
      <c r="AB35" s="128">
        <v>1.5909090909090911</v>
      </c>
      <c r="AC35" s="128">
        <v>1.5909090909090911</v>
      </c>
      <c r="AD35" s="128">
        <v>1.5909090909090911</v>
      </c>
      <c r="AE35" s="128">
        <v>1.5909090909090911</v>
      </c>
      <c r="AF35" s="128">
        <v>1.5909090909090911</v>
      </c>
      <c r="AG35" s="128">
        <v>1.5909090909090911</v>
      </c>
      <c r="AH35" s="128">
        <v>1.5909090909090911</v>
      </c>
    </row>
    <row r="36" spans="2:34" x14ac:dyDescent="0.2">
      <c r="B36" s="135" t="s">
        <v>19</v>
      </c>
      <c r="C36" s="79">
        <v>225</v>
      </c>
      <c r="D36" s="128">
        <v>1.7045454545454546</v>
      </c>
      <c r="E36" s="128">
        <v>1.7045454545454546</v>
      </c>
      <c r="F36" s="128">
        <v>1.7045454545454546</v>
      </c>
      <c r="G36" s="128">
        <v>1.7045454545454546</v>
      </c>
      <c r="H36" s="128">
        <v>1.7045454545454546</v>
      </c>
      <c r="I36" s="128">
        <v>1.7045454545454546</v>
      </c>
      <c r="J36" s="128">
        <v>1.7045454545454546</v>
      </c>
      <c r="K36" s="128">
        <v>1.7045454545454546</v>
      </c>
      <c r="L36" s="128">
        <v>1.7045454545454546</v>
      </c>
      <c r="M36" s="128">
        <v>1.7045454545454546</v>
      </c>
      <c r="N36" s="128">
        <v>1.7045454545454546</v>
      </c>
      <c r="O36" s="128">
        <v>1.7045454545454546</v>
      </c>
      <c r="P36" s="128">
        <v>1.7045454545454546</v>
      </c>
      <c r="Q36" s="128">
        <v>1.7045454545454546</v>
      </c>
      <c r="R36" s="128">
        <v>1.7045454545454546</v>
      </c>
      <c r="S36" s="128">
        <v>1.7045454545454546</v>
      </c>
      <c r="T36" s="128">
        <v>1.7045454545454546</v>
      </c>
      <c r="U36" s="128">
        <v>1.7045454545454546</v>
      </c>
      <c r="V36" s="128">
        <v>1.7045454545454546</v>
      </c>
      <c r="W36" s="128">
        <v>1.7045454545454546</v>
      </c>
      <c r="X36" s="128">
        <v>1.7045454545454546</v>
      </c>
      <c r="Y36" s="128">
        <v>1.7045454545454546</v>
      </c>
      <c r="Z36" s="128">
        <v>1.7045454545454546</v>
      </c>
      <c r="AA36" s="128">
        <v>1.7045454545454546</v>
      </c>
      <c r="AB36" s="128">
        <v>1.7045454545454546</v>
      </c>
      <c r="AC36" s="128">
        <v>1.7045454545454546</v>
      </c>
      <c r="AD36" s="128">
        <v>1.7045454545454546</v>
      </c>
      <c r="AE36" s="128">
        <v>1.7045454545454546</v>
      </c>
      <c r="AF36" s="128">
        <v>1.7045454545454546</v>
      </c>
      <c r="AG36" s="128">
        <v>1.7045454545454546</v>
      </c>
      <c r="AH36" s="128">
        <v>1.7045454545454546</v>
      </c>
    </row>
    <row r="37" spans="2:34" x14ac:dyDescent="0.2">
      <c r="B37" s="135" t="s">
        <v>453</v>
      </c>
      <c r="C37" s="79">
        <v>58</v>
      </c>
      <c r="D37" s="128">
        <v>1.74</v>
      </c>
      <c r="E37" s="128">
        <v>1.74</v>
      </c>
      <c r="F37" s="128">
        <v>1.74</v>
      </c>
      <c r="G37" s="128">
        <v>1.74</v>
      </c>
      <c r="H37" s="128">
        <v>1.74</v>
      </c>
      <c r="I37" s="128">
        <v>1.74</v>
      </c>
      <c r="J37" s="128">
        <v>1.74</v>
      </c>
      <c r="K37" s="128">
        <v>1.74</v>
      </c>
      <c r="L37" s="128">
        <v>1.74</v>
      </c>
      <c r="M37" s="128">
        <v>1.74</v>
      </c>
      <c r="N37" s="128">
        <v>1.74</v>
      </c>
      <c r="O37" s="128">
        <v>1.74</v>
      </c>
      <c r="P37" s="128">
        <v>1.74</v>
      </c>
      <c r="Q37" s="128">
        <v>1.74</v>
      </c>
      <c r="R37" s="128">
        <v>1.74</v>
      </c>
      <c r="S37" s="128">
        <v>1.74</v>
      </c>
      <c r="T37" s="128">
        <v>1.74</v>
      </c>
      <c r="U37" s="128">
        <v>1.74</v>
      </c>
      <c r="V37" s="128">
        <v>1.74</v>
      </c>
      <c r="W37" s="128">
        <v>1.74</v>
      </c>
      <c r="X37" s="128">
        <v>1.74</v>
      </c>
      <c r="Y37" s="128">
        <v>1.74</v>
      </c>
      <c r="Z37" s="128">
        <v>1.74</v>
      </c>
      <c r="AA37" s="128">
        <v>1.74</v>
      </c>
      <c r="AB37" s="128">
        <v>1.74</v>
      </c>
      <c r="AC37" s="128">
        <v>1.74</v>
      </c>
      <c r="AD37" s="128">
        <v>1.74</v>
      </c>
      <c r="AE37" s="128">
        <v>1.74</v>
      </c>
      <c r="AF37" s="128">
        <v>1.74</v>
      </c>
      <c r="AG37" s="128">
        <v>1.74</v>
      </c>
      <c r="AH37" s="128">
        <v>1.74</v>
      </c>
    </row>
    <row r="38" spans="2:34" x14ac:dyDescent="0.2">
      <c r="B38" s="135" t="s">
        <v>454</v>
      </c>
      <c r="C38" s="79">
        <v>13.5</v>
      </c>
      <c r="D38" s="128">
        <v>0.40499999999999997</v>
      </c>
      <c r="E38" s="128">
        <v>0.40499999999999997</v>
      </c>
      <c r="F38" s="128">
        <v>0.40499999999999997</v>
      </c>
      <c r="G38" s="128">
        <v>0.40499999999999997</v>
      </c>
      <c r="H38" s="128">
        <v>0.40499999999999997</v>
      </c>
      <c r="I38" s="128">
        <v>0.40499999999999997</v>
      </c>
      <c r="J38" s="128">
        <v>0.40499999999999997</v>
      </c>
      <c r="K38" s="128">
        <v>0.40499999999999997</v>
      </c>
      <c r="L38" s="128">
        <v>0.40499999999999997</v>
      </c>
      <c r="M38" s="128">
        <v>0.40499999999999997</v>
      </c>
      <c r="N38" s="128">
        <v>0.40499999999999997</v>
      </c>
      <c r="O38" s="128">
        <v>0.40499999999999997</v>
      </c>
      <c r="P38" s="128">
        <v>0.40499999999999997</v>
      </c>
      <c r="Q38" s="128">
        <v>0.40499999999999997</v>
      </c>
      <c r="R38" s="128">
        <v>0.40499999999999997</v>
      </c>
      <c r="S38" s="128">
        <v>0.40499999999999997</v>
      </c>
      <c r="T38" s="128">
        <v>0.40499999999999997</v>
      </c>
      <c r="U38" s="128">
        <v>0.40499999999999997</v>
      </c>
      <c r="V38" s="128">
        <v>0.40499999999999997</v>
      </c>
      <c r="W38" s="128">
        <v>0.40499999999999997</v>
      </c>
      <c r="X38" s="128">
        <v>0.40499999999999997</v>
      </c>
      <c r="Y38" s="128">
        <v>0.40499999999999997</v>
      </c>
      <c r="Z38" s="128">
        <v>0.40499999999999997</v>
      </c>
      <c r="AA38" s="128">
        <v>0.40499999999999997</v>
      </c>
      <c r="AB38" s="128">
        <v>0.40499999999999997</v>
      </c>
      <c r="AC38" s="128">
        <v>0.40499999999999997</v>
      </c>
      <c r="AD38" s="128">
        <v>0.40499999999999997</v>
      </c>
      <c r="AE38" s="128">
        <v>0.40499999999999997</v>
      </c>
      <c r="AF38" s="128">
        <v>0.40499999999999997</v>
      </c>
      <c r="AG38" s="128">
        <v>0.40499999999999997</v>
      </c>
      <c r="AH38" s="128">
        <v>0.40499999999999997</v>
      </c>
    </row>
    <row r="39" spans="2:34" x14ac:dyDescent="0.2">
      <c r="B39" s="294" t="s">
        <v>19</v>
      </c>
      <c r="C39" s="140">
        <v>2.3845587962985757</v>
      </c>
      <c r="D39" s="136" t="s">
        <v>2</v>
      </c>
      <c r="E39" s="136" t="s">
        <v>2</v>
      </c>
      <c r="F39" s="136" t="s">
        <v>2</v>
      </c>
      <c r="G39" s="136" t="s">
        <v>2</v>
      </c>
      <c r="H39" s="136" t="s">
        <v>2</v>
      </c>
      <c r="I39" s="136" t="s">
        <v>2</v>
      </c>
      <c r="J39" s="136" t="s">
        <v>2</v>
      </c>
      <c r="K39" s="136" t="s">
        <v>2</v>
      </c>
      <c r="L39" s="136" t="s">
        <v>2</v>
      </c>
      <c r="M39" s="136" t="s">
        <v>2</v>
      </c>
      <c r="N39" s="136" t="s">
        <v>2</v>
      </c>
      <c r="O39" s="136" t="s">
        <v>2</v>
      </c>
      <c r="P39" s="136" t="s">
        <v>2</v>
      </c>
      <c r="Q39" s="136" t="s">
        <v>2</v>
      </c>
      <c r="R39" s="136" t="s">
        <v>2</v>
      </c>
      <c r="S39" s="136" t="s">
        <v>2</v>
      </c>
      <c r="T39" s="136" t="s">
        <v>2</v>
      </c>
      <c r="U39" s="136" t="s">
        <v>2</v>
      </c>
      <c r="V39" s="136" t="s">
        <v>2</v>
      </c>
      <c r="W39" s="136" t="s">
        <v>2</v>
      </c>
      <c r="X39" s="136" t="s">
        <v>2</v>
      </c>
      <c r="Y39" s="136" t="s">
        <v>2</v>
      </c>
      <c r="Z39" s="136" t="s">
        <v>2</v>
      </c>
      <c r="AA39" s="136" t="s">
        <v>2</v>
      </c>
      <c r="AB39" s="136" t="s">
        <v>2</v>
      </c>
      <c r="AC39" s="136" t="s">
        <v>2</v>
      </c>
      <c r="AD39" s="136" t="s">
        <v>2</v>
      </c>
      <c r="AE39" s="136" t="s">
        <v>2</v>
      </c>
      <c r="AF39" s="136" t="s">
        <v>2</v>
      </c>
      <c r="AG39" s="136" t="s">
        <v>2</v>
      </c>
      <c r="AH39" s="136" t="s">
        <v>2</v>
      </c>
    </row>
  </sheetData>
  <phoneticPr fontId="0" type="noConversion"/>
  <pageMargins left="0.75" right="0.75" top="1" bottom="1" header="0.5" footer="0.5"/>
  <pageSetup paperSize="9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00B0F0"/>
  </sheetPr>
  <dimension ref="B1:AG48"/>
  <sheetViews>
    <sheetView zoomScale="75" zoomScaleNormal="75" workbookViewId="0">
      <pane xSplit="2" ySplit="3" topLeftCell="C4" activePane="bottomRight" state="frozen"/>
      <selection pane="topRight" activeCell="C1" sqref="C1"/>
      <selection pane="bottomLeft" activeCell="A4" sqref="A4"/>
      <selection pane="bottomRight" activeCell="AJ23" sqref="AJ23"/>
    </sheetView>
  </sheetViews>
  <sheetFormatPr defaultRowHeight="15" x14ac:dyDescent="0.25"/>
  <cols>
    <col min="1" max="1" width="4.5703125" style="31" customWidth="1"/>
    <col min="2" max="2" width="36.85546875" style="30" customWidth="1"/>
    <col min="3" max="21" width="8.5703125" style="109" customWidth="1"/>
    <col min="22" max="30" width="8.5703125" style="110" customWidth="1"/>
    <col min="31" max="32" width="8.5703125" style="31" customWidth="1"/>
    <col min="33" max="16384" width="9.140625" style="31"/>
  </cols>
  <sheetData>
    <row r="1" spans="2:33" ht="18" x14ac:dyDescent="0.25">
      <c r="B1" s="29" t="s">
        <v>154</v>
      </c>
    </row>
    <row r="2" spans="2:33" x14ac:dyDescent="0.25">
      <c r="B2" s="32"/>
    </row>
    <row r="3" spans="2:33" s="113" customFormat="1" x14ac:dyDescent="0.25">
      <c r="B3" s="111"/>
      <c r="C3" s="112">
        <v>1990</v>
      </c>
      <c r="D3" s="112">
        <v>1991</v>
      </c>
      <c r="E3" s="112">
        <v>1992</v>
      </c>
      <c r="F3" s="112">
        <v>1993</v>
      </c>
      <c r="G3" s="112">
        <v>1994</v>
      </c>
      <c r="H3" s="112">
        <v>1995</v>
      </c>
      <c r="I3" s="112">
        <v>1996</v>
      </c>
      <c r="J3" s="112">
        <v>1997</v>
      </c>
      <c r="K3" s="112">
        <v>1998</v>
      </c>
      <c r="L3" s="112">
        <v>1999</v>
      </c>
      <c r="M3" s="112">
        <v>2000</v>
      </c>
      <c r="N3" s="112">
        <v>2001</v>
      </c>
      <c r="O3" s="112">
        <v>2002</v>
      </c>
      <c r="P3" s="112">
        <v>2003</v>
      </c>
      <c r="Q3" s="112">
        <v>2004</v>
      </c>
      <c r="R3" s="112">
        <v>2005</v>
      </c>
      <c r="S3" s="112">
        <v>2006</v>
      </c>
      <c r="T3" s="112">
        <v>2007</v>
      </c>
      <c r="U3" s="112">
        <v>2008</v>
      </c>
      <c r="V3" s="112">
        <v>2009</v>
      </c>
      <c r="W3" s="112">
        <v>2010</v>
      </c>
      <c r="X3" s="112">
        <v>2011</v>
      </c>
      <c r="Y3" s="112">
        <v>2012</v>
      </c>
      <c r="Z3" s="112">
        <v>2013</v>
      </c>
      <c r="AA3" s="112">
        <v>2014</v>
      </c>
      <c r="AB3" s="112">
        <v>2015</v>
      </c>
      <c r="AC3" s="112">
        <v>2016</v>
      </c>
      <c r="AD3" s="112">
        <v>2017</v>
      </c>
      <c r="AE3" s="112">
        <v>2018</v>
      </c>
      <c r="AF3" s="112">
        <v>2019</v>
      </c>
      <c r="AG3" s="112">
        <v>2020</v>
      </c>
    </row>
    <row r="4" spans="2:33" x14ac:dyDescent="0.25">
      <c r="B4" s="114" t="s">
        <v>10</v>
      </c>
      <c r="C4" s="115"/>
      <c r="D4" s="115"/>
      <c r="E4" s="115"/>
      <c r="F4" s="115"/>
      <c r="G4" s="115"/>
      <c r="H4" s="115"/>
      <c r="I4" s="115"/>
      <c r="J4" s="115"/>
      <c r="K4" s="115"/>
      <c r="L4" s="115"/>
      <c r="M4" s="115"/>
      <c r="N4" s="115"/>
      <c r="O4" s="115"/>
      <c r="P4" s="115"/>
      <c r="Q4" s="115"/>
      <c r="R4" s="115"/>
      <c r="S4" s="115"/>
      <c r="T4" s="115"/>
      <c r="U4" s="115"/>
      <c r="V4" s="115"/>
      <c r="W4" s="115"/>
      <c r="X4" s="115"/>
      <c r="Y4" s="115"/>
      <c r="Z4" s="115"/>
      <c r="AA4" s="115"/>
      <c r="AB4" s="115"/>
      <c r="AC4" s="115"/>
      <c r="AD4" s="115"/>
      <c r="AE4" s="115"/>
      <c r="AF4" s="115"/>
      <c r="AG4" s="115"/>
    </row>
    <row r="5" spans="2:33" x14ac:dyDescent="0.25">
      <c r="B5" s="33" t="s">
        <v>223</v>
      </c>
      <c r="C5" s="116">
        <v>11.206065146371076</v>
      </c>
      <c r="D5" s="116">
        <v>11.202678917098284</v>
      </c>
      <c r="E5" s="116">
        <v>11.199292687825492</v>
      </c>
      <c r="F5" s="116">
        <v>11.195906458552701</v>
      </c>
      <c r="G5" s="116">
        <v>11.192520229279909</v>
      </c>
      <c r="H5" s="116">
        <v>11.189134000007117</v>
      </c>
      <c r="I5" s="116">
        <v>11.185747770734325</v>
      </c>
      <c r="J5" s="116">
        <v>11.182361541461534</v>
      </c>
      <c r="K5" s="116">
        <v>11.178975312188742</v>
      </c>
      <c r="L5" s="116">
        <v>11.17558908291595</v>
      </c>
      <c r="M5" s="116">
        <v>11.172202853643158</v>
      </c>
      <c r="N5" s="116">
        <v>11.168816624370367</v>
      </c>
      <c r="O5" s="116">
        <v>11.165430395097575</v>
      </c>
      <c r="P5" s="116">
        <v>11.162044165824776</v>
      </c>
      <c r="Q5" s="116">
        <v>11.139555828820018</v>
      </c>
      <c r="R5" s="116">
        <v>11.324991933001131</v>
      </c>
      <c r="S5" s="116">
        <v>11.286344120475329</v>
      </c>
      <c r="T5" s="116">
        <v>11.266823088183056</v>
      </c>
      <c r="U5" s="116">
        <v>11.116628487666759</v>
      </c>
      <c r="V5" s="116">
        <v>11.025516195246215</v>
      </c>
      <c r="W5" s="116">
        <v>11.257806380912145</v>
      </c>
      <c r="X5" s="116">
        <v>11.298003569810344</v>
      </c>
      <c r="Y5" s="116">
        <v>11.083257475946427</v>
      </c>
      <c r="Z5" s="116">
        <v>11.06101034690691</v>
      </c>
      <c r="AA5" s="116">
        <v>11.084694358322412</v>
      </c>
      <c r="AB5" s="116">
        <v>11.198884484646843</v>
      </c>
      <c r="AC5" s="116">
        <v>11.075223263088402</v>
      </c>
      <c r="AD5" s="116">
        <v>11.184972200670289</v>
      </c>
      <c r="AE5" s="116">
        <v>11.165654114280121</v>
      </c>
      <c r="AF5" s="116">
        <v>11.300466755000986</v>
      </c>
      <c r="AG5" s="116">
        <v>11.397421507284863</v>
      </c>
    </row>
    <row r="6" spans="2:33" x14ac:dyDescent="0.25">
      <c r="B6" s="33" t="s">
        <v>455</v>
      </c>
      <c r="C6" s="116">
        <v>6.5321188781614081</v>
      </c>
      <c r="D6" s="116">
        <v>6.4933873956167485</v>
      </c>
      <c r="E6" s="116">
        <v>6.4546559130720889</v>
      </c>
      <c r="F6" s="116">
        <v>6.4159244305274292</v>
      </c>
      <c r="G6" s="116">
        <v>6.3771929479827696</v>
      </c>
      <c r="H6" s="116">
        <v>6.33846146543811</v>
      </c>
      <c r="I6" s="116">
        <v>6.2997299828934503</v>
      </c>
      <c r="J6" s="116">
        <v>6.2609985003487907</v>
      </c>
      <c r="K6" s="116">
        <v>6.2222670178041311</v>
      </c>
      <c r="L6" s="116">
        <v>6.1835355352594714</v>
      </c>
      <c r="M6" s="116">
        <v>6.1448040527148118</v>
      </c>
      <c r="N6" s="116">
        <v>6.1060725701701521</v>
      </c>
      <c r="O6" s="116">
        <v>6.0673410876254925</v>
      </c>
      <c r="P6" s="116">
        <v>6.0286096050808347</v>
      </c>
      <c r="Q6" s="116">
        <v>6.1395002973316553</v>
      </c>
      <c r="R6" s="116">
        <v>6.3524071763638119</v>
      </c>
      <c r="S6" s="116">
        <v>6.3427615897564511</v>
      </c>
      <c r="T6" s="116">
        <v>6.3860622261071187</v>
      </c>
      <c r="U6" s="116">
        <v>6.6397856373842421</v>
      </c>
      <c r="V6" s="116">
        <v>6.5393067456331213</v>
      </c>
      <c r="W6" s="116">
        <v>6.6539158286252293</v>
      </c>
      <c r="X6" s="116">
        <v>6.8891953448736603</v>
      </c>
      <c r="Y6" s="116">
        <v>7.1441018470643014</v>
      </c>
      <c r="Z6" s="116">
        <v>7.037631613872076</v>
      </c>
      <c r="AA6" s="116">
        <v>7.1867738080452463</v>
      </c>
      <c r="AB6" s="116">
        <v>7.4422213179281478</v>
      </c>
      <c r="AC6" s="116">
        <v>7.4263651987529204</v>
      </c>
      <c r="AD6" s="116">
        <v>7.5140198366382549</v>
      </c>
      <c r="AE6" s="116">
        <v>7.4752047271694222</v>
      </c>
      <c r="AF6" s="116">
        <v>7.5055745724678014</v>
      </c>
      <c r="AG6" s="116">
        <v>7.6071255701326503</v>
      </c>
    </row>
    <row r="7" spans="2:33" x14ac:dyDescent="0.25">
      <c r="B7" s="33" t="s">
        <v>449</v>
      </c>
      <c r="C7" s="116">
        <v>3.4922542789980016</v>
      </c>
      <c r="D7" s="116">
        <v>3.5468660422820784</v>
      </c>
      <c r="E7" s="116">
        <v>3.6014778055661552</v>
      </c>
      <c r="F7" s="116">
        <v>3.656089568850232</v>
      </c>
      <c r="G7" s="116">
        <v>3.7107013321343087</v>
      </c>
      <c r="H7" s="116">
        <v>3.7653130954183855</v>
      </c>
      <c r="I7" s="116">
        <v>3.8199248587024623</v>
      </c>
      <c r="J7" s="116">
        <v>3.8745366219865391</v>
      </c>
      <c r="K7" s="116">
        <v>3.9291483852706159</v>
      </c>
      <c r="L7" s="116">
        <v>3.9837601485546927</v>
      </c>
      <c r="M7" s="116">
        <v>4.0383719118387695</v>
      </c>
      <c r="N7" s="116">
        <v>4.0929836751228468</v>
      </c>
      <c r="O7" s="116">
        <v>4.147595438406924</v>
      </c>
      <c r="P7" s="116">
        <v>4.2022072016910021</v>
      </c>
      <c r="Q7" s="116">
        <v>4.0646811080699994</v>
      </c>
      <c r="R7" s="116">
        <v>4.2480492328980022</v>
      </c>
      <c r="S7" s="116">
        <v>4.6147854825539998</v>
      </c>
      <c r="T7" s="116">
        <v>4.2921232809690029</v>
      </c>
      <c r="U7" s="116">
        <v>4.4296493745900012</v>
      </c>
      <c r="V7" s="116">
        <v>4.4296493745900012</v>
      </c>
      <c r="W7" s="116">
        <v>4.4296493745900012</v>
      </c>
      <c r="X7" s="116">
        <v>4.3361973290399973</v>
      </c>
      <c r="Y7" s="116">
        <v>4.7946176411100012</v>
      </c>
      <c r="Z7" s="116">
        <v>4.7029335786959994</v>
      </c>
      <c r="AA7" s="116">
        <v>4.3361973290399973</v>
      </c>
      <c r="AB7" s="116">
        <v>4.5636395019389999</v>
      </c>
      <c r="AC7" s="116">
        <v>4.4719554395250025</v>
      </c>
      <c r="AD7" s="116">
        <v>4.5636395019389999</v>
      </c>
      <c r="AE7" s="116">
        <v>4.9762177828020011</v>
      </c>
      <c r="AF7" s="116">
        <v>4.4719554395250025</v>
      </c>
      <c r="AG7" s="116">
        <v>4.4261134083180007</v>
      </c>
    </row>
    <row r="8" spans="2:33" x14ac:dyDescent="0.25">
      <c r="B8" s="33" t="s">
        <v>450</v>
      </c>
      <c r="C8" s="116">
        <v>4.1786448346957306</v>
      </c>
      <c r="D8" s="116">
        <v>4.2298075262321824</v>
      </c>
      <c r="E8" s="116">
        <v>4.2809702177686342</v>
      </c>
      <c r="F8" s="116">
        <v>4.332132909305086</v>
      </c>
      <c r="G8" s="116">
        <v>4.3832956008415378</v>
      </c>
      <c r="H8" s="116">
        <v>4.4344582923779896</v>
      </c>
      <c r="I8" s="116">
        <v>4.4856209839144414</v>
      </c>
      <c r="J8" s="116">
        <v>4.5367836754508932</v>
      </c>
      <c r="K8" s="116">
        <v>4.587946366987345</v>
      </c>
      <c r="L8" s="116">
        <v>4.6391090585237968</v>
      </c>
      <c r="M8" s="116">
        <v>4.6902717500602487</v>
      </c>
      <c r="N8" s="116">
        <v>4.7414344415967005</v>
      </c>
      <c r="O8" s="116">
        <v>4.7925971331331523</v>
      </c>
      <c r="P8" s="116">
        <v>4.8437598246696023</v>
      </c>
      <c r="Q8" s="116">
        <v>4.7062337310486031</v>
      </c>
      <c r="R8" s="116">
        <v>4.8896018558766032</v>
      </c>
      <c r="S8" s="116">
        <v>5.2563381055326008</v>
      </c>
      <c r="T8" s="116">
        <v>4.9336080013236021</v>
      </c>
      <c r="U8" s="116">
        <v>5.0711340949446058</v>
      </c>
      <c r="V8" s="116">
        <v>5.0711340949446067</v>
      </c>
      <c r="W8" s="116">
        <v>5.0711340949446058</v>
      </c>
      <c r="X8" s="116">
        <v>4.9776141467706028</v>
      </c>
      <c r="Y8" s="116">
        <v>5.4360344588406013</v>
      </c>
      <c r="Z8" s="116">
        <v>5.3443503964266013</v>
      </c>
      <c r="AA8" s="116">
        <v>4.9776141467706019</v>
      </c>
      <c r="AB8" s="116">
        <v>5.2049884170455991</v>
      </c>
      <c r="AC8" s="116">
        <v>5.1133043546316026</v>
      </c>
      <c r="AD8" s="116">
        <v>5.2049884170456</v>
      </c>
      <c r="AE8" s="116">
        <v>5.617566697908603</v>
      </c>
      <c r="AF8" s="116">
        <v>5.1133043546316026</v>
      </c>
      <c r="AG8" s="116">
        <v>5.0674623234246043</v>
      </c>
    </row>
    <row r="9" spans="2:33" x14ac:dyDescent="0.25">
      <c r="B9" s="33" t="s">
        <v>244</v>
      </c>
      <c r="C9" s="116">
        <v>7.6258867354891597</v>
      </c>
      <c r="D9" s="116">
        <v>7.7633158157118762</v>
      </c>
      <c r="E9" s="116">
        <v>7.9007448959345927</v>
      </c>
      <c r="F9" s="116">
        <v>8.0381739761573083</v>
      </c>
      <c r="G9" s="116">
        <v>8.1756030563800248</v>
      </c>
      <c r="H9" s="116">
        <v>8.3130321366027413</v>
      </c>
      <c r="I9" s="116">
        <v>8.4504612168254578</v>
      </c>
      <c r="J9" s="116">
        <v>8.5878902970481743</v>
      </c>
      <c r="K9" s="116">
        <v>8.7253193772708908</v>
      </c>
      <c r="L9" s="116">
        <v>8.8627484574936073</v>
      </c>
      <c r="M9" s="116">
        <v>9.0001775377163238</v>
      </c>
      <c r="N9" s="116">
        <v>9.1376066179390403</v>
      </c>
      <c r="O9" s="116">
        <v>9.2750356981617568</v>
      </c>
      <c r="P9" s="116">
        <v>9.4124647783844733</v>
      </c>
      <c r="Q9" s="116">
        <v>9.0697857323687749</v>
      </c>
      <c r="R9" s="116">
        <v>9.5266911270563757</v>
      </c>
      <c r="S9" s="116">
        <v>10.440501916431575</v>
      </c>
      <c r="T9" s="116">
        <v>9.640917475728271</v>
      </c>
      <c r="U9" s="116">
        <v>9.9835965217439764</v>
      </c>
      <c r="V9" s="116">
        <v>9.9835965217439764</v>
      </c>
      <c r="W9" s="116">
        <v>9.9835965217439764</v>
      </c>
      <c r="X9" s="116">
        <v>9.7551438244001751</v>
      </c>
      <c r="Y9" s="116">
        <v>10.897407311119174</v>
      </c>
      <c r="Z9" s="116">
        <v>10.668954613775373</v>
      </c>
      <c r="AA9" s="116">
        <v>9.7551438244001751</v>
      </c>
      <c r="AB9" s="116">
        <v>10.326275567759673</v>
      </c>
      <c r="AC9" s="116">
        <v>10.097822870415877</v>
      </c>
      <c r="AD9" s="116">
        <v>10.326275567759673</v>
      </c>
      <c r="AE9" s="116">
        <v>11.354312705806779</v>
      </c>
      <c r="AF9" s="116">
        <v>10.097822870415877</v>
      </c>
      <c r="AG9" s="116">
        <v>9.9835965217439764</v>
      </c>
    </row>
    <row r="10" spans="2:33" x14ac:dyDescent="0.25">
      <c r="B10" s="33" t="s">
        <v>456</v>
      </c>
      <c r="C10" s="116"/>
      <c r="D10" s="116"/>
      <c r="E10" s="116"/>
      <c r="F10" s="116"/>
      <c r="G10" s="116"/>
      <c r="H10" s="116"/>
      <c r="I10" s="116"/>
      <c r="J10" s="116"/>
      <c r="K10" s="116"/>
      <c r="L10" s="116"/>
      <c r="M10" s="116"/>
      <c r="N10" s="116"/>
      <c r="O10" s="116"/>
      <c r="P10" s="116"/>
      <c r="Q10" s="116"/>
      <c r="R10" s="116"/>
      <c r="S10" s="116"/>
      <c r="T10" s="116"/>
      <c r="U10" s="116"/>
      <c r="V10" s="116"/>
      <c r="W10" s="116"/>
      <c r="X10" s="116"/>
      <c r="Y10" s="116"/>
      <c r="Z10" s="116"/>
      <c r="AA10" s="116"/>
      <c r="AB10" s="116"/>
      <c r="AC10" s="116"/>
      <c r="AD10" s="116"/>
      <c r="AE10" s="116"/>
      <c r="AF10" s="116"/>
      <c r="AG10" s="116"/>
    </row>
    <row r="11" spans="2:33" x14ac:dyDescent="0.25">
      <c r="B11" s="33" t="s">
        <v>5</v>
      </c>
      <c r="C11" s="116">
        <v>3.6925014307133202</v>
      </c>
      <c r="D11" s="116">
        <v>3.7409689610537264</v>
      </c>
      <c r="E11" s="116">
        <v>3.7894364913941327</v>
      </c>
      <c r="F11" s="116">
        <v>3.837904021734539</v>
      </c>
      <c r="G11" s="116">
        <v>3.8863715520749453</v>
      </c>
      <c r="H11" s="116">
        <v>3.9348390824153516</v>
      </c>
      <c r="I11" s="116">
        <v>3.9833066127557579</v>
      </c>
      <c r="J11" s="116">
        <v>4.0317741430961647</v>
      </c>
      <c r="K11" s="116">
        <v>4.0802416734365714</v>
      </c>
      <c r="L11" s="116">
        <v>4.1287092037769781</v>
      </c>
      <c r="M11" s="116">
        <v>4.1771767341173849</v>
      </c>
      <c r="N11" s="116">
        <v>4.2256442644577916</v>
      </c>
      <c r="O11" s="116">
        <v>4.2741117947981984</v>
      </c>
      <c r="P11" s="116">
        <v>4.3225793251386024</v>
      </c>
      <c r="Q11" s="116">
        <v>4.2163495186058775</v>
      </c>
      <c r="R11" s="116">
        <v>4.4014060606158392</v>
      </c>
      <c r="S11" s="116">
        <v>4.7257067396396168</v>
      </c>
      <c r="T11" s="116">
        <v>4.490571184602862</v>
      </c>
      <c r="U11" s="116">
        <v>4.6489124121202003</v>
      </c>
      <c r="V11" s="116">
        <v>4.6838498008718501</v>
      </c>
      <c r="W11" s="116">
        <v>4.7854150569686356</v>
      </c>
      <c r="X11" s="116">
        <v>4.6920494184995301</v>
      </c>
      <c r="Y11" s="116">
        <v>5.196601425854662</v>
      </c>
      <c r="Z11" s="116">
        <v>5.1258476835217435</v>
      </c>
      <c r="AA11" s="116">
        <v>4.7063178421000247</v>
      </c>
      <c r="AB11" s="116">
        <v>4.9684522613241917</v>
      </c>
      <c r="AC11" s="116">
        <v>4.9442225439120291</v>
      </c>
      <c r="AD11" s="116">
        <v>5.053890139497808</v>
      </c>
      <c r="AE11" s="116">
        <v>5.4705027720473858</v>
      </c>
      <c r="AF11" s="116">
        <v>4.9584434602145233</v>
      </c>
      <c r="AG11" s="116">
        <v>4.8601273292607514</v>
      </c>
    </row>
    <row r="12" spans="2:33" x14ac:dyDescent="0.25">
      <c r="B12" s="33" t="s">
        <v>6</v>
      </c>
      <c r="C12" s="116">
        <v>6.1651619783297251</v>
      </c>
      <c r="D12" s="116">
        <v>6.173118518637744</v>
      </c>
      <c r="E12" s="116">
        <v>6.1810750589457628</v>
      </c>
      <c r="F12" s="116">
        <v>6.1890315992537817</v>
      </c>
      <c r="G12" s="116">
        <v>6.1969881395618005</v>
      </c>
      <c r="H12" s="116">
        <v>6.2049446798698193</v>
      </c>
      <c r="I12" s="116">
        <v>6.2129012201778382</v>
      </c>
      <c r="J12" s="116">
        <v>6.220857760485857</v>
      </c>
      <c r="K12" s="116">
        <v>6.2288143007938759</v>
      </c>
      <c r="L12" s="116">
        <v>6.2367708411018947</v>
      </c>
      <c r="M12" s="116">
        <v>6.2447273814099136</v>
      </c>
      <c r="N12" s="116">
        <v>6.2526839217179324</v>
      </c>
      <c r="O12" s="116">
        <v>6.2606404620259513</v>
      </c>
      <c r="P12" s="116">
        <v>6.2685970023339657</v>
      </c>
      <c r="Q12" s="116">
        <v>6.0449951815147953</v>
      </c>
      <c r="R12" s="116">
        <v>6.1553285281003571</v>
      </c>
      <c r="S12" s="116">
        <v>6.4427110441094415</v>
      </c>
      <c r="T12" s="116">
        <v>6.2665344656466351</v>
      </c>
      <c r="U12" s="116">
        <v>6.329233268743983</v>
      </c>
      <c r="V12" s="116">
        <v>6.31153286614399</v>
      </c>
      <c r="W12" s="116">
        <v>6.4936595924741534</v>
      </c>
      <c r="X12" s="116">
        <v>6.2325556859475002</v>
      </c>
      <c r="Y12" s="116">
        <v>6.2351644182830501</v>
      </c>
      <c r="Z12" s="116">
        <v>6.1687501424028968</v>
      </c>
      <c r="AA12" s="116">
        <v>6.2826301712179822</v>
      </c>
      <c r="AB12" s="116">
        <v>6.3843172934402137</v>
      </c>
      <c r="AC12" s="116">
        <v>6.1185853114713868</v>
      </c>
      <c r="AD12" s="116">
        <v>6.1987415403886645</v>
      </c>
      <c r="AE12" s="116">
        <v>6.3370735838546279</v>
      </c>
      <c r="AF12" s="116">
        <v>6.0964767856047937</v>
      </c>
      <c r="AG12" s="116">
        <v>6.2919601919960142</v>
      </c>
    </row>
    <row r="13" spans="2:33" x14ac:dyDescent="0.25">
      <c r="B13" s="33" t="s">
        <v>7</v>
      </c>
      <c r="C13" s="116">
        <v>0.99725973718214611</v>
      </c>
      <c r="D13" s="116">
        <v>1.0033430853743843</v>
      </c>
      <c r="E13" s="116">
        <v>1.0094264335666225</v>
      </c>
      <c r="F13" s="116">
        <v>1.0155097817588608</v>
      </c>
      <c r="G13" s="116">
        <v>1.021593129951099</v>
      </c>
      <c r="H13" s="116">
        <v>1.0276764781433372</v>
      </c>
      <c r="I13" s="116">
        <v>1.0337598263355754</v>
      </c>
      <c r="J13" s="116">
        <v>1.0398431745278136</v>
      </c>
      <c r="K13" s="116">
        <v>1.0459265227200518</v>
      </c>
      <c r="L13" s="116">
        <v>1.05200987091229</v>
      </c>
      <c r="M13" s="116">
        <v>1.0580932191045282</v>
      </c>
      <c r="N13" s="116">
        <v>1.0641765672967665</v>
      </c>
      <c r="O13" s="116">
        <v>1.0702599154890047</v>
      </c>
      <c r="P13" s="116">
        <v>1.0763432636812431</v>
      </c>
      <c r="Q13" s="116">
        <v>1.1652683858529242</v>
      </c>
      <c r="R13" s="116">
        <v>1.4314184861525157</v>
      </c>
      <c r="S13" s="116">
        <v>1.5234030381329089</v>
      </c>
      <c r="T13" s="116">
        <v>1.5423200971606057</v>
      </c>
      <c r="U13" s="116">
        <v>1.4170733383576468</v>
      </c>
      <c r="V13" s="116">
        <v>1.6107151958356156</v>
      </c>
      <c r="W13" s="116">
        <v>1.6877713239274819</v>
      </c>
      <c r="X13" s="116">
        <v>1.5473034727654031</v>
      </c>
      <c r="Y13" s="116">
        <v>1.539912006803837</v>
      </c>
      <c r="Z13" s="116">
        <v>1.5392426147861242</v>
      </c>
      <c r="AA13" s="116">
        <v>1.382023319507087</v>
      </c>
      <c r="AB13" s="116">
        <v>1.4483431428381033</v>
      </c>
      <c r="AC13" s="116">
        <v>1.3249090308134124</v>
      </c>
      <c r="AD13" s="116">
        <v>1.1754651329080805</v>
      </c>
      <c r="AE13" s="116">
        <v>1.3366431288639624</v>
      </c>
      <c r="AF13" s="116">
        <v>1.4873119047859489</v>
      </c>
      <c r="AG13" s="116">
        <v>1.2132567766440996</v>
      </c>
    </row>
    <row r="14" spans="2:33" x14ac:dyDescent="0.25">
      <c r="B14" s="33" t="s">
        <v>457</v>
      </c>
      <c r="C14" s="116"/>
      <c r="D14" s="116"/>
      <c r="E14" s="116"/>
      <c r="F14" s="116"/>
      <c r="G14" s="116"/>
      <c r="H14" s="116"/>
      <c r="I14" s="116"/>
      <c r="J14" s="116"/>
      <c r="K14" s="116"/>
      <c r="L14" s="116"/>
      <c r="M14" s="116"/>
      <c r="N14" s="116"/>
      <c r="O14" s="116"/>
      <c r="P14" s="116"/>
      <c r="Q14" s="116"/>
      <c r="R14" s="116"/>
      <c r="S14" s="116"/>
      <c r="T14" s="116"/>
      <c r="U14" s="116"/>
      <c r="V14" s="116"/>
      <c r="W14" s="116"/>
      <c r="X14" s="116"/>
      <c r="Y14" s="116"/>
      <c r="Z14" s="116"/>
      <c r="AA14" s="116"/>
      <c r="AB14" s="116"/>
      <c r="AC14" s="116"/>
      <c r="AD14" s="116"/>
      <c r="AE14" s="116"/>
      <c r="AF14" s="116"/>
      <c r="AG14" s="116"/>
    </row>
    <row r="15" spans="2:33" x14ac:dyDescent="0.25">
      <c r="B15" s="33" t="s">
        <v>5</v>
      </c>
      <c r="C15" s="116">
        <v>3.5599799119421611</v>
      </c>
      <c r="D15" s="116">
        <v>3.6085772778760239</v>
      </c>
      <c r="E15" s="116">
        <v>3.6571746438098867</v>
      </c>
      <c r="F15" s="116">
        <v>3.7057720097437494</v>
      </c>
      <c r="G15" s="116">
        <v>3.7543693756776122</v>
      </c>
      <c r="H15" s="116">
        <v>3.802966741611475</v>
      </c>
      <c r="I15" s="116">
        <v>3.8515641075453377</v>
      </c>
      <c r="J15" s="116">
        <v>3.9001614734792005</v>
      </c>
      <c r="K15" s="116">
        <v>3.9487588394130633</v>
      </c>
      <c r="L15" s="116">
        <v>3.997356205346926</v>
      </c>
      <c r="M15" s="116">
        <v>4.0459535712807888</v>
      </c>
      <c r="N15" s="116">
        <v>4.0945509372146516</v>
      </c>
      <c r="O15" s="116">
        <v>4.1431483031485143</v>
      </c>
      <c r="P15" s="116">
        <v>4.1917456690823753</v>
      </c>
      <c r="Q15" s="116">
        <v>4.081049439352733</v>
      </c>
      <c r="R15" s="116">
        <v>4.2541309391258775</v>
      </c>
      <c r="S15" s="116">
        <v>4.5930906122487212</v>
      </c>
      <c r="T15" s="116">
        <v>4.3409424086546329</v>
      </c>
      <c r="U15" s="116">
        <v>4.4782577845869245</v>
      </c>
      <c r="V15" s="116">
        <v>4.4819408427977949</v>
      </c>
      <c r="W15" s="116">
        <v>4.4837381255817865</v>
      </c>
      <c r="X15" s="116">
        <v>4.4549546587346827</v>
      </c>
      <c r="Y15" s="116">
        <v>4.8961721602100985</v>
      </c>
      <c r="Z15" s="116">
        <v>4.8137698823166843</v>
      </c>
      <c r="AA15" s="116">
        <v>4.4558481171576165</v>
      </c>
      <c r="AB15" s="116">
        <v>4.7172283008183751</v>
      </c>
      <c r="AC15" s="116">
        <v>4.6413641237163876</v>
      </c>
      <c r="AD15" s="116">
        <v>4.7571397510568207</v>
      </c>
      <c r="AE15" s="116">
        <v>5.1540933507571065</v>
      </c>
      <c r="AF15" s="116">
        <v>4.6607966115249493</v>
      </c>
      <c r="AG15" s="116">
        <v>4.6012843804002701</v>
      </c>
    </row>
    <row r="16" spans="2:33" x14ac:dyDescent="0.25">
      <c r="B16" s="33" t="s">
        <v>6</v>
      </c>
      <c r="C16" s="116">
        <v>3.9837778596976881</v>
      </c>
      <c r="D16" s="116">
        <v>4.0024993504906252</v>
      </c>
      <c r="E16" s="116">
        <v>4.0212208412835624</v>
      </c>
      <c r="F16" s="116">
        <v>4.0399423320764996</v>
      </c>
      <c r="G16" s="116">
        <v>4.0586638228694367</v>
      </c>
      <c r="H16" s="116">
        <v>4.0773853136623739</v>
      </c>
      <c r="I16" s="116">
        <v>4.0961068044553111</v>
      </c>
      <c r="J16" s="116">
        <v>4.1148282952482482</v>
      </c>
      <c r="K16" s="116">
        <v>4.1335497860411854</v>
      </c>
      <c r="L16" s="116">
        <v>4.1522712768341226</v>
      </c>
      <c r="M16" s="116">
        <v>4.1709927676270597</v>
      </c>
      <c r="N16" s="116">
        <v>4.1897142584199969</v>
      </c>
      <c r="O16" s="116">
        <v>4.2084357492129341</v>
      </c>
      <c r="P16" s="116">
        <v>4.2271572400058695</v>
      </c>
      <c r="Q16" s="116">
        <v>4.0838820065737407</v>
      </c>
      <c r="R16" s="116">
        <v>4.3889876863719905</v>
      </c>
      <c r="S16" s="116">
        <v>4.661202224343266</v>
      </c>
      <c r="T16" s="116">
        <v>4.538429264279972</v>
      </c>
      <c r="U16" s="116">
        <v>4.6942242205391169</v>
      </c>
      <c r="V16" s="116">
        <v>4.8760250883637868</v>
      </c>
      <c r="W16" s="116">
        <v>5.0374762915613349</v>
      </c>
      <c r="X16" s="116">
        <v>4.8552049303694194</v>
      </c>
      <c r="Y16" s="116">
        <v>5.138647566248534</v>
      </c>
      <c r="Z16" s="116">
        <v>5.1542562167017492</v>
      </c>
      <c r="AA16" s="116">
        <v>5.2571349926764102</v>
      </c>
      <c r="AB16" s="116">
        <v>5.2863776317234565</v>
      </c>
      <c r="AC16" s="116">
        <v>5.2067425223422275</v>
      </c>
      <c r="AD16" s="116">
        <v>5.3232155168022937</v>
      </c>
      <c r="AE16" s="116">
        <v>5.4815126516981945</v>
      </c>
      <c r="AF16" s="116">
        <v>5.3210423030890714</v>
      </c>
      <c r="AG16" s="116">
        <v>5.4080470361309469</v>
      </c>
    </row>
    <row r="17" spans="2:33" x14ac:dyDescent="0.25">
      <c r="B17" s="117" t="s">
        <v>7</v>
      </c>
      <c r="C17" s="118">
        <v>0.26408983042823786</v>
      </c>
      <c r="D17" s="118">
        <v>0.26408983042823786</v>
      </c>
      <c r="E17" s="118">
        <v>0.26408983042823786</v>
      </c>
      <c r="F17" s="118">
        <v>0.26408983042823786</v>
      </c>
      <c r="G17" s="118">
        <v>0.26408983042823786</v>
      </c>
      <c r="H17" s="118">
        <v>0.26408983042823786</v>
      </c>
      <c r="I17" s="118">
        <v>0.26408983042823786</v>
      </c>
      <c r="J17" s="118">
        <v>0.26408983042823786</v>
      </c>
      <c r="K17" s="118">
        <v>0.26408983042823786</v>
      </c>
      <c r="L17" s="118">
        <v>0.26408983042823786</v>
      </c>
      <c r="M17" s="118">
        <v>0.26408983042823786</v>
      </c>
      <c r="N17" s="118">
        <v>0.26408983042823786</v>
      </c>
      <c r="O17" s="118">
        <v>0.26408983042823786</v>
      </c>
      <c r="P17" s="118">
        <v>0.26408983042823786</v>
      </c>
      <c r="Q17" s="118">
        <v>0.26415777886288783</v>
      </c>
      <c r="R17" s="118">
        <v>0.26376261101335696</v>
      </c>
      <c r="S17" s="118">
        <v>0.26087973008716264</v>
      </c>
      <c r="T17" s="118">
        <v>0.25909523189018435</v>
      </c>
      <c r="U17" s="118">
        <v>0.26053500971083576</v>
      </c>
      <c r="V17" s="118">
        <v>0.2591257340329165</v>
      </c>
      <c r="W17" s="118">
        <v>0.25912573403291655</v>
      </c>
      <c r="X17" s="118">
        <v>0.25792960076509003</v>
      </c>
      <c r="Y17" s="118">
        <v>0.25564410547890376</v>
      </c>
      <c r="Z17" s="118">
        <v>0.25471601492494356</v>
      </c>
      <c r="AA17" s="118">
        <v>0.25290008710408562</v>
      </c>
      <c r="AB17" s="118">
        <v>0.24679093550213002</v>
      </c>
      <c r="AC17" s="118">
        <v>0.24378414395340142</v>
      </c>
      <c r="AD17" s="118">
        <v>0.2421177263409145</v>
      </c>
      <c r="AE17" s="118">
        <v>0.24129003932528842</v>
      </c>
      <c r="AF17" s="118">
        <v>0.24060690008127764</v>
      </c>
      <c r="AG17" s="118">
        <v>0.23958764355845397</v>
      </c>
    </row>
    <row r="18" spans="2:33" x14ac:dyDescent="0.25">
      <c r="B18" s="62" t="s">
        <v>9</v>
      </c>
      <c r="C18" s="116"/>
      <c r="D18" s="116"/>
      <c r="E18" s="116"/>
      <c r="F18" s="116"/>
      <c r="G18" s="116"/>
      <c r="H18" s="116"/>
      <c r="I18" s="116"/>
      <c r="J18" s="116"/>
      <c r="K18" s="116"/>
      <c r="L18" s="116"/>
      <c r="M18" s="116"/>
      <c r="N18" s="116"/>
      <c r="O18" s="116"/>
      <c r="P18" s="116"/>
      <c r="Q18" s="116"/>
      <c r="R18" s="116"/>
      <c r="S18" s="116"/>
      <c r="T18" s="116"/>
      <c r="U18" s="116"/>
      <c r="V18" s="116"/>
      <c r="W18" s="116"/>
      <c r="X18" s="116"/>
      <c r="Y18" s="116"/>
      <c r="Z18" s="116"/>
      <c r="AA18" s="116"/>
      <c r="AB18" s="116"/>
      <c r="AC18" s="116"/>
      <c r="AD18" s="116"/>
      <c r="AE18" s="116"/>
      <c r="AF18" s="116"/>
      <c r="AG18" s="116"/>
    </row>
    <row r="19" spans="2:33" x14ac:dyDescent="0.25">
      <c r="B19" s="33" t="s">
        <v>432</v>
      </c>
      <c r="C19" s="116">
        <v>0.55521112337602585</v>
      </c>
      <c r="D19" s="116">
        <v>0.55521112337602585</v>
      </c>
      <c r="E19" s="116">
        <v>0.55521112337602585</v>
      </c>
      <c r="F19" s="116">
        <v>0.55521112337602585</v>
      </c>
      <c r="G19" s="116">
        <v>0.55521112337602585</v>
      </c>
      <c r="H19" s="116">
        <v>0.55521112337602585</v>
      </c>
      <c r="I19" s="116">
        <v>0.55521112337602585</v>
      </c>
      <c r="J19" s="116">
        <v>0.55521112337602585</v>
      </c>
      <c r="K19" s="116">
        <v>0.55521112337602585</v>
      </c>
      <c r="L19" s="116">
        <v>0.55521112337602585</v>
      </c>
      <c r="M19" s="116">
        <v>0.55521112337602585</v>
      </c>
      <c r="N19" s="116">
        <v>0.55521112337602585</v>
      </c>
      <c r="O19" s="116">
        <v>0.55521112337602585</v>
      </c>
      <c r="P19" s="116">
        <v>0.55521112337602585</v>
      </c>
      <c r="Q19" s="116">
        <v>0.55521112337602585</v>
      </c>
      <c r="R19" s="116">
        <v>0.55521112337602585</v>
      </c>
      <c r="S19" s="116">
        <v>0.55521112337602585</v>
      </c>
      <c r="T19" s="116">
        <v>0.55521112337602585</v>
      </c>
      <c r="U19" s="116">
        <v>0.55521112337602585</v>
      </c>
      <c r="V19" s="116">
        <v>0.55521112337602585</v>
      </c>
      <c r="W19" s="116">
        <v>0.55521112337602585</v>
      </c>
      <c r="X19" s="116">
        <v>0.55521112337602585</v>
      </c>
      <c r="Y19" s="116">
        <v>0.55521112337602585</v>
      </c>
      <c r="Z19" s="116">
        <v>0.55521112337602585</v>
      </c>
      <c r="AA19" s="116">
        <v>0.55521112337602585</v>
      </c>
      <c r="AB19" s="116">
        <v>0.55521112337602585</v>
      </c>
      <c r="AC19" s="116">
        <v>0.55521112337602585</v>
      </c>
      <c r="AD19" s="116">
        <v>0.55521112337602585</v>
      </c>
      <c r="AE19" s="116">
        <v>0.55521112337602585</v>
      </c>
      <c r="AF19" s="116">
        <v>0.55521112337602585</v>
      </c>
      <c r="AG19" s="116">
        <v>0.55521112337602585</v>
      </c>
    </row>
    <row r="20" spans="2:33" x14ac:dyDescent="0.25">
      <c r="B20" s="33" t="s">
        <v>40</v>
      </c>
      <c r="C20" s="116">
        <v>0.53939750867988512</v>
      </c>
      <c r="D20" s="116">
        <v>0.53939750867988512</v>
      </c>
      <c r="E20" s="116">
        <v>0.53939750867988512</v>
      </c>
      <c r="F20" s="116">
        <v>0.53939750867988512</v>
      </c>
      <c r="G20" s="116">
        <v>0.53939750867988512</v>
      </c>
      <c r="H20" s="116">
        <v>0.53939750867988512</v>
      </c>
      <c r="I20" s="116">
        <v>0.53939750867988512</v>
      </c>
      <c r="J20" s="116">
        <v>0.53939750867988512</v>
      </c>
      <c r="K20" s="116">
        <v>0.53939750867988512</v>
      </c>
      <c r="L20" s="116">
        <v>0.53939750867988512</v>
      </c>
      <c r="M20" s="116">
        <v>0.53939750867988512</v>
      </c>
      <c r="N20" s="116">
        <v>0.53939750867988512</v>
      </c>
      <c r="O20" s="116">
        <v>0.53939750867988512</v>
      </c>
      <c r="P20" s="116">
        <v>0.53939750867988512</v>
      </c>
      <c r="Q20" s="116">
        <v>0.53939750867988512</v>
      </c>
      <c r="R20" s="116">
        <v>0.53939750867988512</v>
      </c>
      <c r="S20" s="116">
        <v>0.53939750867988512</v>
      </c>
      <c r="T20" s="116">
        <v>0.53939750867988512</v>
      </c>
      <c r="U20" s="116">
        <v>0.53939750867988512</v>
      </c>
      <c r="V20" s="116">
        <v>0.53939750867988512</v>
      </c>
      <c r="W20" s="116">
        <v>0.53939750867988512</v>
      </c>
      <c r="X20" s="116">
        <v>0.53939750867988512</v>
      </c>
      <c r="Y20" s="116">
        <v>0.53939750867988512</v>
      </c>
      <c r="Z20" s="116">
        <v>0.53939750867988512</v>
      </c>
      <c r="AA20" s="116">
        <v>0.53939750867988512</v>
      </c>
      <c r="AB20" s="116">
        <v>0.53939750867988512</v>
      </c>
      <c r="AC20" s="116">
        <v>0.53939750867988512</v>
      </c>
      <c r="AD20" s="116">
        <v>0.53939750867988512</v>
      </c>
      <c r="AE20" s="116">
        <v>0.53939750867988512</v>
      </c>
      <c r="AF20" s="116">
        <v>0.53939750867988512</v>
      </c>
      <c r="AG20" s="116">
        <v>0.53939750867988512</v>
      </c>
    </row>
    <row r="21" spans="2:33" x14ac:dyDescent="0.25">
      <c r="B21" s="33" t="s">
        <v>451</v>
      </c>
      <c r="C21" s="116">
        <v>0.31453501354260494</v>
      </c>
      <c r="D21" s="116">
        <v>0.31453501354260494</v>
      </c>
      <c r="E21" s="116">
        <v>0.31453501354260494</v>
      </c>
      <c r="F21" s="116">
        <v>0.31453501354260494</v>
      </c>
      <c r="G21" s="116">
        <v>0.31453501354260494</v>
      </c>
      <c r="H21" s="116">
        <v>0.31453501354260494</v>
      </c>
      <c r="I21" s="116">
        <v>0.31453501354260494</v>
      </c>
      <c r="J21" s="116">
        <v>0.31453501354260494</v>
      </c>
      <c r="K21" s="116">
        <v>0.31453501354260494</v>
      </c>
      <c r="L21" s="116">
        <v>0.31453501354260494</v>
      </c>
      <c r="M21" s="116">
        <v>0.31453501354260494</v>
      </c>
      <c r="N21" s="116">
        <v>0.31453501354260494</v>
      </c>
      <c r="O21" s="116">
        <v>0.31453501354260494</v>
      </c>
      <c r="P21" s="116">
        <v>0.31453501354260494</v>
      </c>
      <c r="Q21" s="116">
        <v>0.31453501354260494</v>
      </c>
      <c r="R21" s="116">
        <v>0.31453501354260494</v>
      </c>
      <c r="S21" s="116">
        <v>0.31453501354260494</v>
      </c>
      <c r="T21" s="116">
        <v>0.31453501354260494</v>
      </c>
      <c r="U21" s="116">
        <v>0.31453501354260494</v>
      </c>
      <c r="V21" s="116">
        <v>0.31453501354260494</v>
      </c>
      <c r="W21" s="116">
        <v>0.31453501354260494</v>
      </c>
      <c r="X21" s="116">
        <v>0.31453501354260494</v>
      </c>
      <c r="Y21" s="116">
        <v>0.31453501354260494</v>
      </c>
      <c r="Z21" s="116">
        <v>0.31453501354260494</v>
      </c>
      <c r="AA21" s="116">
        <v>0.31453501354260494</v>
      </c>
      <c r="AB21" s="116">
        <v>0.31453501354260494</v>
      </c>
      <c r="AC21" s="116">
        <v>0.31453501354260494</v>
      </c>
      <c r="AD21" s="116">
        <v>0.31453501354260494</v>
      </c>
      <c r="AE21" s="116">
        <v>0.31453501354260494</v>
      </c>
      <c r="AF21" s="116">
        <v>0.31453501354260494</v>
      </c>
      <c r="AG21" s="116">
        <v>0.31453501354260494</v>
      </c>
    </row>
    <row r="22" spans="2:33" x14ac:dyDescent="0.25">
      <c r="B22" s="33" t="s">
        <v>452</v>
      </c>
      <c r="C22" s="116">
        <v>0.31453501354260494</v>
      </c>
      <c r="D22" s="116">
        <v>0.31453501354260494</v>
      </c>
      <c r="E22" s="116">
        <v>0.31453501354260494</v>
      </c>
      <c r="F22" s="116">
        <v>0.31453501354260494</v>
      </c>
      <c r="G22" s="116">
        <v>0.31453501354260494</v>
      </c>
      <c r="H22" s="116">
        <v>0.31453501354260494</v>
      </c>
      <c r="I22" s="116">
        <v>0.31453501354260494</v>
      </c>
      <c r="J22" s="116">
        <v>0.31453501354260494</v>
      </c>
      <c r="K22" s="116">
        <v>0.31453501354260494</v>
      </c>
      <c r="L22" s="116">
        <v>0.31453501354260494</v>
      </c>
      <c r="M22" s="116">
        <v>0.31453501354260494</v>
      </c>
      <c r="N22" s="116">
        <v>0.31453501354260494</v>
      </c>
      <c r="O22" s="116">
        <v>0.31453501354260494</v>
      </c>
      <c r="P22" s="116">
        <v>0.31453501354260494</v>
      </c>
      <c r="Q22" s="116">
        <v>0.31453501354260494</v>
      </c>
      <c r="R22" s="116">
        <v>0.31453501354260494</v>
      </c>
      <c r="S22" s="116">
        <v>0.31453501354260494</v>
      </c>
      <c r="T22" s="116">
        <v>0.31453501354260494</v>
      </c>
      <c r="U22" s="116">
        <v>0.31453501354260494</v>
      </c>
      <c r="V22" s="116">
        <v>0.31453501354260494</v>
      </c>
      <c r="W22" s="116">
        <v>0.31453501354260494</v>
      </c>
      <c r="X22" s="116">
        <v>0.31453501354260494</v>
      </c>
      <c r="Y22" s="116">
        <v>0.31453501354260494</v>
      </c>
      <c r="Z22" s="116">
        <v>0.31453501354260494</v>
      </c>
      <c r="AA22" s="116">
        <v>0.31453501354260494</v>
      </c>
      <c r="AB22" s="116">
        <v>0.31453501354260494</v>
      </c>
      <c r="AC22" s="116">
        <v>0.31453501354260494</v>
      </c>
      <c r="AD22" s="116">
        <v>0.31453501354260494</v>
      </c>
      <c r="AE22" s="116">
        <v>0.31453501354260494</v>
      </c>
      <c r="AF22" s="116">
        <v>0.31453501354260494</v>
      </c>
      <c r="AG22" s="116">
        <v>0.31453501354260494</v>
      </c>
    </row>
    <row r="23" spans="2:33" x14ac:dyDescent="0.25">
      <c r="B23" s="33" t="s">
        <v>43</v>
      </c>
      <c r="C23" s="116">
        <v>0.24400285483622403</v>
      </c>
      <c r="D23" s="116">
        <v>0.24400285483622403</v>
      </c>
      <c r="E23" s="116">
        <v>0.24400285483622403</v>
      </c>
      <c r="F23" s="116">
        <v>0.24400285483622403</v>
      </c>
      <c r="G23" s="116">
        <v>0.24400285483622403</v>
      </c>
      <c r="H23" s="116">
        <v>0.24400285483622403</v>
      </c>
      <c r="I23" s="116">
        <v>0.24400285483622403</v>
      </c>
      <c r="J23" s="116">
        <v>0.24400285483622403</v>
      </c>
      <c r="K23" s="116">
        <v>0.24400285483622403</v>
      </c>
      <c r="L23" s="116">
        <v>0.24400285483622403</v>
      </c>
      <c r="M23" s="116">
        <v>0.24400285483622403</v>
      </c>
      <c r="N23" s="116">
        <v>0.24400285483622403</v>
      </c>
      <c r="O23" s="116">
        <v>0.24400285483622403</v>
      </c>
      <c r="P23" s="116">
        <v>0.24400285483622403</v>
      </c>
      <c r="Q23" s="116">
        <v>0.24400285483622403</v>
      </c>
      <c r="R23" s="116">
        <v>0.24400285483622403</v>
      </c>
      <c r="S23" s="116">
        <v>0.24400285483622403</v>
      </c>
      <c r="T23" s="116">
        <v>0.24400285483622403</v>
      </c>
      <c r="U23" s="116">
        <v>0.24400285483622403</v>
      </c>
      <c r="V23" s="116">
        <v>0.24400285483622403</v>
      </c>
      <c r="W23" s="116">
        <v>0.24400285483622403</v>
      </c>
      <c r="X23" s="116">
        <v>0.24400285483622403</v>
      </c>
      <c r="Y23" s="116">
        <v>0.24400285483622403</v>
      </c>
      <c r="Z23" s="116">
        <v>0.24400285483622403</v>
      </c>
      <c r="AA23" s="116">
        <v>0.24400285483622403</v>
      </c>
      <c r="AB23" s="116">
        <v>0.24400285483622403</v>
      </c>
      <c r="AC23" s="116">
        <v>0.24400285483622403</v>
      </c>
      <c r="AD23" s="116">
        <v>0.24400285483622403</v>
      </c>
      <c r="AE23" s="116">
        <v>0.24400285483622403</v>
      </c>
      <c r="AF23" s="116">
        <v>0.24400285483622403</v>
      </c>
      <c r="AG23" s="116">
        <v>0.24400285483622403</v>
      </c>
    </row>
    <row r="24" spans="2:33" x14ac:dyDescent="0.25">
      <c r="B24" s="33" t="s">
        <v>44</v>
      </c>
      <c r="C24" s="116">
        <v>0.24400285483622403</v>
      </c>
      <c r="D24" s="116">
        <v>0.24400285483622403</v>
      </c>
      <c r="E24" s="116">
        <v>0.24400285483622403</v>
      </c>
      <c r="F24" s="116">
        <v>0.24400285483622403</v>
      </c>
      <c r="G24" s="116">
        <v>0.24400285483622403</v>
      </c>
      <c r="H24" s="116">
        <v>0.24400285483622403</v>
      </c>
      <c r="I24" s="116">
        <v>0.24400285483622403</v>
      </c>
      <c r="J24" s="116">
        <v>0.24400285483622403</v>
      </c>
      <c r="K24" s="116">
        <v>0.24400285483622403</v>
      </c>
      <c r="L24" s="116">
        <v>0.24400285483622403</v>
      </c>
      <c r="M24" s="116">
        <v>0.24400285483622403</v>
      </c>
      <c r="N24" s="116">
        <v>0.24400285483622403</v>
      </c>
      <c r="O24" s="116">
        <v>0.24400285483622403</v>
      </c>
      <c r="P24" s="116">
        <v>0.24400285483622403</v>
      </c>
      <c r="Q24" s="116">
        <v>0.24400285483622403</v>
      </c>
      <c r="R24" s="116">
        <v>0.24400285483622403</v>
      </c>
      <c r="S24" s="116">
        <v>0.24400285483622403</v>
      </c>
      <c r="T24" s="116">
        <v>0.24400285483622403</v>
      </c>
      <c r="U24" s="116">
        <v>0.24400285483622403</v>
      </c>
      <c r="V24" s="116">
        <v>0.24400285483622403</v>
      </c>
      <c r="W24" s="116">
        <v>0.24400285483622403</v>
      </c>
      <c r="X24" s="116">
        <v>0.24400285483622403</v>
      </c>
      <c r="Y24" s="116">
        <v>0.24400285483622403</v>
      </c>
      <c r="Z24" s="116">
        <v>0.24400285483622403</v>
      </c>
      <c r="AA24" s="116">
        <v>0.24400285483622403</v>
      </c>
      <c r="AB24" s="116">
        <v>0.24400285483622403</v>
      </c>
      <c r="AC24" s="116">
        <v>0.24400285483622403</v>
      </c>
      <c r="AD24" s="116">
        <v>0.24400285483622403</v>
      </c>
      <c r="AE24" s="116">
        <v>0.24400285483622403</v>
      </c>
      <c r="AF24" s="116">
        <v>0.24400285483622403</v>
      </c>
      <c r="AG24" s="116">
        <v>0.24400285483622403</v>
      </c>
    </row>
    <row r="25" spans="2:33" x14ac:dyDescent="0.25">
      <c r="B25" s="33" t="s">
        <v>45</v>
      </c>
      <c r="C25" s="116">
        <v>0.45246314361600021</v>
      </c>
      <c r="D25" s="116">
        <v>0.45246314361600021</v>
      </c>
      <c r="E25" s="116">
        <v>0.45246314361600021</v>
      </c>
      <c r="F25" s="116">
        <v>0.45246314361600021</v>
      </c>
      <c r="G25" s="116">
        <v>0.45246314361600021</v>
      </c>
      <c r="H25" s="116">
        <v>0.45246314361600021</v>
      </c>
      <c r="I25" s="116">
        <v>0.45246314361600021</v>
      </c>
      <c r="J25" s="116">
        <v>0.45246314361600021</v>
      </c>
      <c r="K25" s="116">
        <v>0.45246314361600021</v>
      </c>
      <c r="L25" s="116">
        <v>0.45246314361600021</v>
      </c>
      <c r="M25" s="116">
        <v>0.45246314361600021</v>
      </c>
      <c r="N25" s="116">
        <v>0.45246314361600021</v>
      </c>
      <c r="O25" s="116">
        <v>0.45246314361600021</v>
      </c>
      <c r="P25" s="116">
        <v>0.45246314361600021</v>
      </c>
      <c r="Q25" s="116">
        <v>0.45246314361600021</v>
      </c>
      <c r="R25" s="116">
        <v>0.45246314361600021</v>
      </c>
      <c r="S25" s="116">
        <v>0.45246314361600021</v>
      </c>
      <c r="T25" s="116">
        <v>0.45246314361600021</v>
      </c>
      <c r="U25" s="116">
        <v>0.45246314361600021</v>
      </c>
      <c r="V25" s="116">
        <v>0.45246314361600021</v>
      </c>
      <c r="W25" s="116">
        <v>0.45246314361600021</v>
      </c>
      <c r="X25" s="116">
        <v>0.45246314361600021</v>
      </c>
      <c r="Y25" s="116">
        <v>0.45246314361600021</v>
      </c>
      <c r="Z25" s="116">
        <v>0.45246314361600021</v>
      </c>
      <c r="AA25" s="116">
        <v>0.45246314361600021</v>
      </c>
      <c r="AB25" s="116">
        <v>0.45246314361600021</v>
      </c>
      <c r="AC25" s="116">
        <v>0.45246314361600021</v>
      </c>
      <c r="AD25" s="116">
        <v>0.45246314361600021</v>
      </c>
      <c r="AE25" s="116">
        <v>0.45246314361600021</v>
      </c>
      <c r="AF25" s="116">
        <v>0.45246314361600021</v>
      </c>
      <c r="AG25" s="116">
        <v>0.45246314361600021</v>
      </c>
    </row>
    <row r="26" spans="2:33" x14ac:dyDescent="0.25">
      <c r="B26" s="33" t="s">
        <v>46</v>
      </c>
      <c r="C26" s="116">
        <v>0.45246314361600021</v>
      </c>
      <c r="D26" s="116">
        <v>0.45246314361600021</v>
      </c>
      <c r="E26" s="116">
        <v>0.45246314361600021</v>
      </c>
      <c r="F26" s="116">
        <v>0.45246314361600021</v>
      </c>
      <c r="G26" s="116">
        <v>0.45246314361600021</v>
      </c>
      <c r="H26" s="116">
        <v>0.45246314361600021</v>
      </c>
      <c r="I26" s="116">
        <v>0.45246314361600021</v>
      </c>
      <c r="J26" s="116">
        <v>0.45246314361600021</v>
      </c>
      <c r="K26" s="116">
        <v>0.45246314361600021</v>
      </c>
      <c r="L26" s="116">
        <v>0.45246314361600021</v>
      </c>
      <c r="M26" s="116">
        <v>0.45246314361600021</v>
      </c>
      <c r="N26" s="116">
        <v>0.45246314361600021</v>
      </c>
      <c r="O26" s="116">
        <v>0.45246314361600021</v>
      </c>
      <c r="P26" s="116">
        <v>0.45246314361600021</v>
      </c>
      <c r="Q26" s="116">
        <v>0.45246314361600021</v>
      </c>
      <c r="R26" s="116">
        <v>0.45246314361600021</v>
      </c>
      <c r="S26" s="116">
        <v>0.45246314361600021</v>
      </c>
      <c r="T26" s="116">
        <v>0.45246314361600021</v>
      </c>
      <c r="U26" s="116">
        <v>0.45246314361600021</v>
      </c>
      <c r="V26" s="116">
        <v>0.45246314361600021</v>
      </c>
      <c r="W26" s="116">
        <v>0.45246314361600021</v>
      </c>
      <c r="X26" s="116">
        <v>0.45246314361600021</v>
      </c>
      <c r="Y26" s="116">
        <v>0.45246314361600021</v>
      </c>
      <c r="Z26" s="116">
        <v>0.45246314361600021</v>
      </c>
      <c r="AA26" s="116">
        <v>0.45246314361600021</v>
      </c>
      <c r="AB26" s="116">
        <v>0.45246314361600021</v>
      </c>
      <c r="AC26" s="116">
        <v>0.45246314361600021</v>
      </c>
      <c r="AD26" s="116">
        <v>0.45246314361600021</v>
      </c>
      <c r="AE26" s="116">
        <v>0.45246314361600021</v>
      </c>
      <c r="AF26" s="116">
        <v>0.45246314361600021</v>
      </c>
      <c r="AG26" s="116">
        <v>0.45246314361600021</v>
      </c>
    </row>
    <row r="27" spans="2:33" x14ac:dyDescent="0.25">
      <c r="B27" s="114" t="s">
        <v>25</v>
      </c>
      <c r="C27" s="119">
        <v>2.1310270847999999</v>
      </c>
      <c r="D27" s="119">
        <v>2.1310270847999999</v>
      </c>
      <c r="E27" s="119">
        <v>2.1310270847999999</v>
      </c>
      <c r="F27" s="119">
        <v>2.1310270847999999</v>
      </c>
      <c r="G27" s="119">
        <v>2.1310270847999999</v>
      </c>
      <c r="H27" s="119">
        <v>2.1310270847999999</v>
      </c>
      <c r="I27" s="119">
        <v>2.1310270847999999</v>
      </c>
      <c r="J27" s="119">
        <v>2.1310270847999999</v>
      </c>
      <c r="K27" s="119">
        <v>2.1310270847999999</v>
      </c>
      <c r="L27" s="119">
        <v>2.1310270847999999</v>
      </c>
      <c r="M27" s="119">
        <v>2.1310270847999999</v>
      </c>
      <c r="N27" s="119">
        <v>2.1310270847999999</v>
      </c>
      <c r="O27" s="119">
        <v>2.1310270847999999</v>
      </c>
      <c r="P27" s="119">
        <v>2.1310270847999999</v>
      </c>
      <c r="Q27" s="119">
        <v>2.1310270847999999</v>
      </c>
      <c r="R27" s="119">
        <v>2.1310270847999999</v>
      </c>
      <c r="S27" s="119">
        <v>2.1310270847999999</v>
      </c>
      <c r="T27" s="119">
        <v>2.1310270847999999</v>
      </c>
      <c r="U27" s="119">
        <v>2.1310270847999999</v>
      </c>
      <c r="V27" s="119">
        <v>2.1310270847999999</v>
      </c>
      <c r="W27" s="119">
        <v>2.1310270847999999</v>
      </c>
      <c r="X27" s="119">
        <v>2.1310270847999999</v>
      </c>
      <c r="Y27" s="119">
        <v>2.1310270847999999</v>
      </c>
      <c r="Z27" s="119">
        <v>2.1310270847999999</v>
      </c>
      <c r="AA27" s="119">
        <v>2.1310270847999999</v>
      </c>
      <c r="AB27" s="119">
        <v>2.1310270847999999</v>
      </c>
      <c r="AC27" s="119">
        <v>2.1310270847999999</v>
      </c>
      <c r="AD27" s="119">
        <v>2.1310270847999999</v>
      </c>
      <c r="AE27" s="119">
        <v>2.1310270847999999</v>
      </c>
      <c r="AF27" s="119">
        <v>2.1310270847999999</v>
      </c>
      <c r="AG27" s="119">
        <v>2.1310270847999999</v>
      </c>
    </row>
    <row r="28" spans="2:33" x14ac:dyDescent="0.25">
      <c r="B28" s="62" t="s">
        <v>53</v>
      </c>
      <c r="C28" s="116">
        <v>0.76</v>
      </c>
      <c r="D28" s="116">
        <v>0.76</v>
      </c>
      <c r="E28" s="116">
        <v>0.76</v>
      </c>
      <c r="F28" s="116">
        <v>0.76</v>
      </c>
      <c r="G28" s="116">
        <v>0.76</v>
      </c>
      <c r="H28" s="116">
        <v>0.76</v>
      </c>
      <c r="I28" s="116">
        <v>0.76</v>
      </c>
      <c r="J28" s="116">
        <v>0.76</v>
      </c>
      <c r="K28" s="116">
        <v>0.76</v>
      </c>
      <c r="L28" s="116">
        <v>0.76</v>
      </c>
      <c r="M28" s="116">
        <v>0.76</v>
      </c>
      <c r="N28" s="116">
        <v>0.76</v>
      </c>
      <c r="O28" s="116">
        <v>0.76</v>
      </c>
      <c r="P28" s="116">
        <v>0.76</v>
      </c>
      <c r="Q28" s="116">
        <v>0.76</v>
      </c>
      <c r="R28" s="116">
        <v>0.76</v>
      </c>
      <c r="S28" s="116">
        <v>0.76</v>
      </c>
      <c r="T28" s="116">
        <v>0.76</v>
      </c>
      <c r="U28" s="116">
        <v>0.76</v>
      </c>
      <c r="V28" s="116">
        <v>0.76</v>
      </c>
      <c r="W28" s="116">
        <v>0.76</v>
      </c>
      <c r="X28" s="116">
        <v>0.76</v>
      </c>
      <c r="Y28" s="116">
        <v>0.76</v>
      </c>
      <c r="Z28" s="116">
        <v>0.76</v>
      </c>
      <c r="AA28" s="116">
        <v>0.76</v>
      </c>
      <c r="AB28" s="116">
        <v>0.76</v>
      </c>
      <c r="AC28" s="116">
        <v>0.76</v>
      </c>
      <c r="AD28" s="116">
        <v>0.76</v>
      </c>
      <c r="AE28" s="116">
        <v>0.76</v>
      </c>
      <c r="AF28" s="116">
        <v>0.76</v>
      </c>
      <c r="AG28" s="116">
        <v>0.76</v>
      </c>
    </row>
    <row r="29" spans="2:33" x14ac:dyDescent="0.25">
      <c r="B29" s="62" t="s">
        <v>26</v>
      </c>
      <c r="C29" s="116">
        <v>1.4681399420160002</v>
      </c>
      <c r="D29" s="116">
        <v>1.4681399420160002</v>
      </c>
      <c r="E29" s="116">
        <v>1.4681399420160002</v>
      </c>
      <c r="F29" s="116">
        <v>1.4681399420160002</v>
      </c>
      <c r="G29" s="116">
        <v>1.4681399420160002</v>
      </c>
      <c r="H29" s="116">
        <v>1.4681399420160002</v>
      </c>
      <c r="I29" s="116">
        <v>1.4681399420160002</v>
      </c>
      <c r="J29" s="116">
        <v>1.4681399420160002</v>
      </c>
      <c r="K29" s="116">
        <v>1.4681399420160002</v>
      </c>
      <c r="L29" s="116">
        <v>1.4681399420160002</v>
      </c>
      <c r="M29" s="116">
        <v>1.4681399420160002</v>
      </c>
      <c r="N29" s="116">
        <v>1.4681399420160002</v>
      </c>
      <c r="O29" s="116">
        <v>1.4681399420160002</v>
      </c>
      <c r="P29" s="116">
        <v>1.4681399420160002</v>
      </c>
      <c r="Q29" s="116">
        <v>1.4681399420160002</v>
      </c>
      <c r="R29" s="116">
        <v>1.4681399420160002</v>
      </c>
      <c r="S29" s="116">
        <v>1.4681399420160002</v>
      </c>
      <c r="T29" s="116">
        <v>1.4681399420160002</v>
      </c>
      <c r="U29" s="116">
        <v>1.4681399420160002</v>
      </c>
      <c r="V29" s="116">
        <v>1.4681399420160002</v>
      </c>
      <c r="W29" s="116">
        <v>1.4681399420160002</v>
      </c>
      <c r="X29" s="116">
        <v>1.4681399420160002</v>
      </c>
      <c r="Y29" s="116">
        <v>1.4681399420160002</v>
      </c>
      <c r="Z29" s="116">
        <v>1.4681399420160002</v>
      </c>
      <c r="AA29" s="116">
        <v>1.4681399420160002</v>
      </c>
      <c r="AB29" s="116">
        <v>1.4681399420160002</v>
      </c>
      <c r="AC29" s="116">
        <v>1.4681399420160002</v>
      </c>
      <c r="AD29" s="116">
        <v>1.4681399420160002</v>
      </c>
      <c r="AE29" s="116">
        <v>1.4681399420160002</v>
      </c>
      <c r="AF29" s="116">
        <v>1.4681399420160002</v>
      </c>
      <c r="AG29" s="116">
        <v>1.4681399420160002</v>
      </c>
    </row>
    <row r="30" spans="2:33" x14ac:dyDescent="0.25">
      <c r="B30" s="62" t="s">
        <v>83</v>
      </c>
      <c r="C30" s="116">
        <v>0.22</v>
      </c>
      <c r="D30" s="116">
        <v>0.22</v>
      </c>
      <c r="E30" s="116">
        <v>0.22</v>
      </c>
      <c r="F30" s="116">
        <v>0.22</v>
      </c>
      <c r="G30" s="116">
        <v>0.22</v>
      </c>
      <c r="H30" s="116">
        <v>0.22</v>
      </c>
      <c r="I30" s="116">
        <v>0.22</v>
      </c>
      <c r="J30" s="116">
        <v>0.22</v>
      </c>
      <c r="K30" s="116">
        <v>0.22</v>
      </c>
      <c r="L30" s="116">
        <v>0.22</v>
      </c>
      <c r="M30" s="116">
        <v>0.22</v>
      </c>
      <c r="N30" s="116">
        <v>0.22</v>
      </c>
      <c r="O30" s="116">
        <v>0.22</v>
      </c>
      <c r="P30" s="116">
        <v>0.22</v>
      </c>
      <c r="Q30" s="116">
        <v>0.22</v>
      </c>
      <c r="R30" s="116">
        <v>0.22</v>
      </c>
      <c r="S30" s="116">
        <v>0.22</v>
      </c>
      <c r="T30" s="116">
        <v>0.22</v>
      </c>
      <c r="U30" s="116">
        <v>0.22</v>
      </c>
      <c r="V30" s="116">
        <v>0.22</v>
      </c>
      <c r="W30" s="116">
        <v>0.22</v>
      </c>
      <c r="X30" s="116">
        <v>0.22</v>
      </c>
      <c r="Y30" s="116">
        <v>0.22</v>
      </c>
      <c r="Z30" s="116">
        <v>0.22</v>
      </c>
      <c r="AA30" s="116">
        <v>0.22</v>
      </c>
      <c r="AB30" s="116">
        <v>0.22</v>
      </c>
      <c r="AC30" s="116">
        <v>0.22</v>
      </c>
      <c r="AD30" s="116">
        <v>0.22</v>
      </c>
      <c r="AE30" s="116">
        <v>0.22</v>
      </c>
      <c r="AF30" s="116">
        <v>0.22</v>
      </c>
      <c r="AG30" s="116">
        <v>0.22</v>
      </c>
    </row>
    <row r="31" spans="2:33" x14ac:dyDescent="0.25">
      <c r="B31" s="62" t="s">
        <v>69</v>
      </c>
      <c r="C31" s="116">
        <v>0.68</v>
      </c>
      <c r="D31" s="116">
        <v>0.68</v>
      </c>
      <c r="E31" s="116">
        <v>0.68</v>
      </c>
      <c r="F31" s="116">
        <v>0.68</v>
      </c>
      <c r="G31" s="116">
        <v>0.68</v>
      </c>
      <c r="H31" s="116">
        <v>0.68</v>
      </c>
      <c r="I31" s="116">
        <v>0.68</v>
      </c>
      <c r="J31" s="116">
        <v>0.68</v>
      </c>
      <c r="K31" s="116">
        <v>0.68</v>
      </c>
      <c r="L31" s="116">
        <v>0.68</v>
      </c>
      <c r="M31" s="116">
        <v>0.68</v>
      </c>
      <c r="N31" s="116">
        <v>0.68</v>
      </c>
      <c r="O31" s="116">
        <v>0.68</v>
      </c>
      <c r="P31" s="116">
        <v>0.68</v>
      </c>
      <c r="Q31" s="116">
        <v>0.68</v>
      </c>
      <c r="R31" s="116">
        <v>0.68</v>
      </c>
      <c r="S31" s="116">
        <v>0.68</v>
      </c>
      <c r="T31" s="116">
        <v>0.68</v>
      </c>
      <c r="U31" s="116">
        <v>0.68</v>
      </c>
      <c r="V31" s="116">
        <v>0.68</v>
      </c>
      <c r="W31" s="116">
        <v>0.68</v>
      </c>
      <c r="X31" s="116">
        <v>0.68</v>
      </c>
      <c r="Y31" s="116">
        <v>0.68</v>
      </c>
      <c r="Z31" s="116">
        <v>0.68</v>
      </c>
      <c r="AA31" s="116">
        <v>0.68</v>
      </c>
      <c r="AB31" s="116">
        <v>0.68</v>
      </c>
      <c r="AC31" s="116">
        <v>0.68</v>
      </c>
      <c r="AD31" s="116">
        <v>0.68</v>
      </c>
      <c r="AE31" s="116">
        <v>0.68</v>
      </c>
      <c r="AF31" s="116">
        <v>0.68</v>
      </c>
      <c r="AG31" s="116">
        <v>0.68</v>
      </c>
    </row>
    <row r="32" spans="2:33" x14ac:dyDescent="0.25">
      <c r="B32" s="120" t="s">
        <v>70</v>
      </c>
      <c r="C32" s="118">
        <v>0.68</v>
      </c>
      <c r="D32" s="118">
        <v>0.68</v>
      </c>
      <c r="E32" s="118">
        <v>0.68</v>
      </c>
      <c r="F32" s="118">
        <v>0.68</v>
      </c>
      <c r="G32" s="118">
        <v>0.68</v>
      </c>
      <c r="H32" s="118">
        <v>0.68</v>
      </c>
      <c r="I32" s="118">
        <v>0.68</v>
      </c>
      <c r="J32" s="118">
        <v>0.68</v>
      </c>
      <c r="K32" s="118">
        <v>0.68</v>
      </c>
      <c r="L32" s="118">
        <v>0.68</v>
      </c>
      <c r="M32" s="118">
        <v>0.68</v>
      </c>
      <c r="N32" s="118">
        <v>0.68</v>
      </c>
      <c r="O32" s="118">
        <v>0.68</v>
      </c>
      <c r="P32" s="118">
        <v>0.68</v>
      </c>
      <c r="Q32" s="118">
        <v>0.68</v>
      </c>
      <c r="R32" s="118">
        <v>0.68</v>
      </c>
      <c r="S32" s="118">
        <v>0.68</v>
      </c>
      <c r="T32" s="118">
        <v>0.68</v>
      </c>
      <c r="U32" s="118">
        <v>0.68</v>
      </c>
      <c r="V32" s="118">
        <v>0.68</v>
      </c>
      <c r="W32" s="118">
        <v>0.68</v>
      </c>
      <c r="X32" s="118">
        <v>0.68</v>
      </c>
      <c r="Y32" s="118">
        <v>0.68</v>
      </c>
      <c r="Z32" s="118">
        <v>0.68</v>
      </c>
      <c r="AA32" s="118">
        <v>0.68</v>
      </c>
      <c r="AB32" s="118">
        <v>0.68</v>
      </c>
      <c r="AC32" s="118">
        <v>0.68</v>
      </c>
      <c r="AD32" s="118">
        <v>0.68</v>
      </c>
      <c r="AE32" s="118">
        <v>0.68</v>
      </c>
      <c r="AF32" s="118">
        <v>0.68</v>
      </c>
      <c r="AG32" s="118">
        <v>0.68</v>
      </c>
    </row>
    <row r="33" spans="2:33" x14ac:dyDescent="0.25">
      <c r="B33" s="62" t="s">
        <v>8</v>
      </c>
      <c r="C33" s="116"/>
      <c r="D33" s="116"/>
      <c r="E33" s="116"/>
      <c r="F33" s="116"/>
      <c r="G33" s="116"/>
      <c r="H33" s="116"/>
      <c r="I33" s="116"/>
      <c r="J33" s="116"/>
      <c r="K33" s="116"/>
      <c r="L33" s="116"/>
      <c r="M33" s="116"/>
      <c r="N33" s="116"/>
      <c r="O33" s="116"/>
      <c r="P33" s="116"/>
      <c r="Q33" s="116"/>
      <c r="R33" s="116"/>
      <c r="S33" s="116"/>
      <c r="T33" s="116"/>
      <c r="U33" s="116"/>
      <c r="V33" s="116"/>
      <c r="W33" s="116"/>
      <c r="X33" s="116"/>
      <c r="Y33" s="116"/>
      <c r="Z33" s="116"/>
      <c r="AA33" s="116"/>
      <c r="AB33" s="116"/>
      <c r="AC33" s="116"/>
      <c r="AD33" s="116"/>
      <c r="AE33" s="116"/>
      <c r="AF33" s="116"/>
      <c r="AG33" s="116"/>
    </row>
    <row r="34" spans="2:33" x14ac:dyDescent="0.25">
      <c r="B34" s="121" t="s">
        <v>439</v>
      </c>
      <c r="C34" s="116">
        <v>8.5260150585365864</v>
      </c>
      <c r="D34" s="116">
        <v>8.5260150585365864</v>
      </c>
      <c r="E34" s="116">
        <v>8.5260150585365864</v>
      </c>
      <c r="F34" s="116">
        <v>8.5260150585365864</v>
      </c>
      <c r="G34" s="116">
        <v>8.5260150585365864</v>
      </c>
      <c r="H34" s="116">
        <v>8.5260150585365864</v>
      </c>
      <c r="I34" s="116">
        <v>8.5260150585365864</v>
      </c>
      <c r="J34" s="116">
        <v>8.5260150585365864</v>
      </c>
      <c r="K34" s="116">
        <v>8.5260150585365864</v>
      </c>
      <c r="L34" s="116">
        <v>8.5260150585365864</v>
      </c>
      <c r="M34" s="116">
        <v>8.5260150585365864</v>
      </c>
      <c r="N34" s="116">
        <v>8.5260150585365864</v>
      </c>
      <c r="O34" s="116">
        <v>8.5260150585365864</v>
      </c>
      <c r="P34" s="116">
        <v>8.5260150585365864</v>
      </c>
      <c r="Q34" s="116">
        <v>8.5260150585365864</v>
      </c>
      <c r="R34" s="116">
        <v>8.5260150585365864</v>
      </c>
      <c r="S34" s="116">
        <v>8.5260150585365864</v>
      </c>
      <c r="T34" s="116">
        <v>8.5260150585365864</v>
      </c>
      <c r="U34" s="116">
        <v>8.5260150585365864</v>
      </c>
      <c r="V34" s="116">
        <v>8.5260150585365864</v>
      </c>
      <c r="W34" s="116">
        <v>8.5260150585365864</v>
      </c>
      <c r="X34" s="116">
        <v>8.5260150585365864</v>
      </c>
      <c r="Y34" s="116">
        <v>8.5260150585365864</v>
      </c>
      <c r="Z34" s="116">
        <v>8.5260150585365864</v>
      </c>
      <c r="AA34" s="116">
        <v>8.5260150585365864</v>
      </c>
      <c r="AB34" s="116">
        <v>8.5260150585365864</v>
      </c>
      <c r="AC34" s="116">
        <v>8.5260150585365864</v>
      </c>
      <c r="AD34" s="116">
        <v>8.5260150585365864</v>
      </c>
      <c r="AE34" s="116">
        <v>8.5260150585365864</v>
      </c>
      <c r="AF34" s="116">
        <v>8.5260150585365864</v>
      </c>
      <c r="AG34" s="116">
        <v>8.5260150585365864</v>
      </c>
    </row>
    <row r="35" spans="2:33" x14ac:dyDescent="0.25">
      <c r="B35" s="121" t="s">
        <v>440</v>
      </c>
      <c r="C35" s="116">
        <v>7.8155138036585381</v>
      </c>
      <c r="D35" s="116">
        <v>7.8155138036585381</v>
      </c>
      <c r="E35" s="116">
        <v>7.8155138036585381</v>
      </c>
      <c r="F35" s="116">
        <v>7.8155138036585381</v>
      </c>
      <c r="G35" s="116">
        <v>7.8155138036585381</v>
      </c>
      <c r="H35" s="116">
        <v>7.8155138036585381</v>
      </c>
      <c r="I35" s="116">
        <v>7.8155138036585381</v>
      </c>
      <c r="J35" s="116">
        <v>7.8155138036585381</v>
      </c>
      <c r="K35" s="116">
        <v>7.8155138036585381</v>
      </c>
      <c r="L35" s="116">
        <v>7.8155138036585381</v>
      </c>
      <c r="M35" s="116">
        <v>7.8155138036585381</v>
      </c>
      <c r="N35" s="116">
        <v>7.8155138036585381</v>
      </c>
      <c r="O35" s="116">
        <v>7.8155138036585381</v>
      </c>
      <c r="P35" s="116">
        <v>7.8155138036585381</v>
      </c>
      <c r="Q35" s="116">
        <v>7.8155138036585381</v>
      </c>
      <c r="R35" s="116">
        <v>7.8155138036585381</v>
      </c>
      <c r="S35" s="116">
        <v>7.8155138036585381</v>
      </c>
      <c r="T35" s="116">
        <v>7.8155138036585381</v>
      </c>
      <c r="U35" s="116">
        <v>7.8155138036585381</v>
      </c>
      <c r="V35" s="116">
        <v>7.8155138036585381</v>
      </c>
      <c r="W35" s="116">
        <v>7.8155138036585381</v>
      </c>
      <c r="X35" s="116">
        <v>7.8155138036585381</v>
      </c>
      <c r="Y35" s="116">
        <v>7.8155138036585381</v>
      </c>
      <c r="Z35" s="116">
        <v>7.8155138036585381</v>
      </c>
      <c r="AA35" s="116">
        <v>7.8155138036585381</v>
      </c>
      <c r="AB35" s="116">
        <v>7.8155138036585381</v>
      </c>
      <c r="AC35" s="116">
        <v>7.8155138036585381</v>
      </c>
      <c r="AD35" s="116">
        <v>7.8155138036585381</v>
      </c>
      <c r="AE35" s="116">
        <v>7.8155138036585381</v>
      </c>
      <c r="AF35" s="116">
        <v>7.8155138036585381</v>
      </c>
      <c r="AG35" s="116">
        <v>7.8155138036585381</v>
      </c>
    </row>
    <row r="36" spans="2:33" x14ac:dyDescent="0.25">
      <c r="B36" s="121" t="s">
        <v>441</v>
      </c>
      <c r="C36" s="116">
        <v>8.5260150585365864</v>
      </c>
      <c r="D36" s="116">
        <v>8.5260150585365864</v>
      </c>
      <c r="E36" s="116">
        <v>8.5260150585365864</v>
      </c>
      <c r="F36" s="116">
        <v>8.5260150585365864</v>
      </c>
      <c r="G36" s="116">
        <v>8.5260150585365864</v>
      </c>
      <c r="H36" s="116">
        <v>8.5260150585365864</v>
      </c>
      <c r="I36" s="116">
        <v>8.5260150585365864</v>
      </c>
      <c r="J36" s="116">
        <v>8.5260150585365864</v>
      </c>
      <c r="K36" s="116">
        <v>8.5260150585365864</v>
      </c>
      <c r="L36" s="116">
        <v>8.5260150585365864</v>
      </c>
      <c r="M36" s="116">
        <v>8.5260150585365864</v>
      </c>
      <c r="N36" s="116">
        <v>8.5260150585365864</v>
      </c>
      <c r="O36" s="116">
        <v>8.5260150585365864</v>
      </c>
      <c r="P36" s="116">
        <v>8.5260150585365864</v>
      </c>
      <c r="Q36" s="116">
        <v>8.5260150585365864</v>
      </c>
      <c r="R36" s="116">
        <v>8.5260150585365864</v>
      </c>
      <c r="S36" s="116">
        <v>8.5260150585365864</v>
      </c>
      <c r="T36" s="116">
        <v>8.5260150585365864</v>
      </c>
      <c r="U36" s="116">
        <v>8.5260150585365864</v>
      </c>
      <c r="V36" s="116">
        <v>8.5260150585365864</v>
      </c>
      <c r="W36" s="116">
        <v>8.5260150585365864</v>
      </c>
      <c r="X36" s="116">
        <v>8.5260150585365864</v>
      </c>
      <c r="Y36" s="116">
        <v>8.5260150585365864</v>
      </c>
      <c r="Z36" s="116">
        <v>8.5260150585365864</v>
      </c>
      <c r="AA36" s="116">
        <v>8.5260150585365864</v>
      </c>
      <c r="AB36" s="116">
        <v>8.5260150585365864</v>
      </c>
      <c r="AC36" s="116">
        <v>8.5260150585365864</v>
      </c>
      <c r="AD36" s="116">
        <v>8.5260150585365864</v>
      </c>
      <c r="AE36" s="116">
        <v>8.5260150585365864</v>
      </c>
      <c r="AF36" s="116">
        <v>8.5260150585365864</v>
      </c>
      <c r="AG36" s="116">
        <v>8.5260150585365864</v>
      </c>
    </row>
    <row r="37" spans="2:33" x14ac:dyDescent="0.25">
      <c r="B37" s="121" t="s">
        <v>442</v>
      </c>
      <c r="C37" s="116">
        <v>22.954655926829272</v>
      </c>
      <c r="D37" s="116">
        <v>22.954655926829272</v>
      </c>
      <c r="E37" s="116">
        <v>22.954655926829272</v>
      </c>
      <c r="F37" s="116">
        <v>22.954655926829272</v>
      </c>
      <c r="G37" s="116">
        <v>22.954655926829272</v>
      </c>
      <c r="H37" s="116">
        <v>22.954655926829272</v>
      </c>
      <c r="I37" s="116">
        <v>22.954655926829272</v>
      </c>
      <c r="J37" s="116">
        <v>22.954655926829272</v>
      </c>
      <c r="K37" s="116">
        <v>22.954655926829272</v>
      </c>
      <c r="L37" s="116">
        <v>22.954655926829272</v>
      </c>
      <c r="M37" s="116">
        <v>22.954655926829272</v>
      </c>
      <c r="N37" s="116">
        <v>22.954655926829272</v>
      </c>
      <c r="O37" s="116">
        <v>22.954655926829272</v>
      </c>
      <c r="P37" s="116">
        <v>22.954655926829272</v>
      </c>
      <c r="Q37" s="116">
        <v>22.954655926829272</v>
      </c>
      <c r="R37" s="116">
        <v>22.954655926829272</v>
      </c>
      <c r="S37" s="116">
        <v>22.954655926829272</v>
      </c>
      <c r="T37" s="116">
        <v>22.954655926829272</v>
      </c>
      <c r="U37" s="116">
        <v>22.954655926829272</v>
      </c>
      <c r="V37" s="116">
        <v>22.954655926829272</v>
      </c>
      <c r="W37" s="116">
        <v>22.954655926829272</v>
      </c>
      <c r="X37" s="116">
        <v>22.954655926829272</v>
      </c>
      <c r="Y37" s="116">
        <v>22.954655926829272</v>
      </c>
      <c r="Z37" s="116">
        <v>22.954655926829272</v>
      </c>
      <c r="AA37" s="116">
        <v>22.954655926829272</v>
      </c>
      <c r="AB37" s="116">
        <v>22.954655926829272</v>
      </c>
      <c r="AC37" s="116">
        <v>22.954655926829272</v>
      </c>
      <c r="AD37" s="116">
        <v>22.954655926829272</v>
      </c>
      <c r="AE37" s="116">
        <v>22.954655926829272</v>
      </c>
      <c r="AF37" s="116">
        <v>22.954655926829272</v>
      </c>
      <c r="AG37" s="116">
        <v>22.954655926829272</v>
      </c>
    </row>
    <row r="38" spans="2:33" x14ac:dyDescent="0.25">
      <c r="B38" s="121" t="s">
        <v>19</v>
      </c>
      <c r="C38" s="116">
        <v>8.8812656859756096</v>
      </c>
      <c r="D38" s="116">
        <v>8.8812656859756096</v>
      </c>
      <c r="E38" s="116">
        <v>8.8812656859756096</v>
      </c>
      <c r="F38" s="116">
        <v>8.8812656859756096</v>
      </c>
      <c r="G38" s="116">
        <v>8.8812656859756096</v>
      </c>
      <c r="H38" s="116">
        <v>8.8812656859756096</v>
      </c>
      <c r="I38" s="116">
        <v>8.8812656859756096</v>
      </c>
      <c r="J38" s="116">
        <v>8.8812656859756096</v>
      </c>
      <c r="K38" s="116">
        <v>8.8812656859756096</v>
      </c>
      <c r="L38" s="116">
        <v>8.8812656859756096</v>
      </c>
      <c r="M38" s="116">
        <v>8.8812656859756096</v>
      </c>
      <c r="N38" s="116">
        <v>8.8812656859756096</v>
      </c>
      <c r="O38" s="116">
        <v>8.8812656859756096</v>
      </c>
      <c r="P38" s="116">
        <v>8.8812656859756096</v>
      </c>
      <c r="Q38" s="116">
        <v>8.8812656859756096</v>
      </c>
      <c r="R38" s="116">
        <v>8.8812656859756096</v>
      </c>
      <c r="S38" s="116">
        <v>8.8812656859756096</v>
      </c>
      <c r="T38" s="116">
        <v>8.8812656859756096</v>
      </c>
      <c r="U38" s="116">
        <v>8.8812656859756096</v>
      </c>
      <c r="V38" s="116">
        <v>8.8812656859756096</v>
      </c>
      <c r="W38" s="116">
        <v>8.8812656859756096</v>
      </c>
      <c r="X38" s="116">
        <v>8.8812656859756096</v>
      </c>
      <c r="Y38" s="116">
        <v>8.8812656859756096</v>
      </c>
      <c r="Z38" s="116">
        <v>8.8812656859756096</v>
      </c>
      <c r="AA38" s="116">
        <v>8.8812656859756096</v>
      </c>
      <c r="AB38" s="116">
        <v>8.8812656859756096</v>
      </c>
      <c r="AC38" s="116">
        <v>8.8812656859756096</v>
      </c>
      <c r="AD38" s="116">
        <v>8.8812656859756096</v>
      </c>
      <c r="AE38" s="116">
        <v>8.8812656859756096</v>
      </c>
      <c r="AF38" s="116">
        <v>8.8812656859756096</v>
      </c>
      <c r="AG38" s="116">
        <v>8.8812656859756096</v>
      </c>
    </row>
    <row r="39" spans="2:33" x14ac:dyDescent="0.25">
      <c r="B39" s="121" t="s">
        <v>453</v>
      </c>
      <c r="C39" s="116">
        <v>4.5253464541463408</v>
      </c>
      <c r="D39" s="116">
        <v>4.5253464541463408</v>
      </c>
      <c r="E39" s="116">
        <v>4.5253464541463408</v>
      </c>
      <c r="F39" s="116">
        <v>4.5253464541463408</v>
      </c>
      <c r="G39" s="116">
        <v>4.5253464541463408</v>
      </c>
      <c r="H39" s="116">
        <v>4.5253464541463408</v>
      </c>
      <c r="I39" s="116">
        <v>4.5253464541463408</v>
      </c>
      <c r="J39" s="116">
        <v>4.5253464541463408</v>
      </c>
      <c r="K39" s="116">
        <v>4.5253464541463408</v>
      </c>
      <c r="L39" s="116">
        <v>4.5253464541463408</v>
      </c>
      <c r="M39" s="116">
        <v>4.5253464541463408</v>
      </c>
      <c r="N39" s="116">
        <v>4.5253464541463408</v>
      </c>
      <c r="O39" s="116">
        <v>4.5253464541463408</v>
      </c>
      <c r="P39" s="116">
        <v>4.5253464541463408</v>
      </c>
      <c r="Q39" s="116">
        <v>4.5253464541463408</v>
      </c>
      <c r="R39" s="116">
        <v>4.5253464541463408</v>
      </c>
      <c r="S39" s="116">
        <v>4.5253464541463408</v>
      </c>
      <c r="T39" s="116">
        <v>4.5253464541463408</v>
      </c>
      <c r="U39" s="116">
        <v>4.5253464541463408</v>
      </c>
      <c r="V39" s="116">
        <v>4.5253464541463408</v>
      </c>
      <c r="W39" s="116">
        <v>4.5253464541463408</v>
      </c>
      <c r="X39" s="116">
        <v>4.5253464541463408</v>
      </c>
      <c r="Y39" s="116">
        <v>4.5253464541463408</v>
      </c>
      <c r="Z39" s="116">
        <v>4.5253464541463408</v>
      </c>
      <c r="AA39" s="116">
        <v>4.5253464541463408</v>
      </c>
      <c r="AB39" s="116">
        <v>4.5253464541463408</v>
      </c>
      <c r="AC39" s="116">
        <v>4.5253464541463408</v>
      </c>
      <c r="AD39" s="116">
        <v>4.5253464541463408</v>
      </c>
      <c r="AE39" s="116">
        <v>4.5253464541463408</v>
      </c>
      <c r="AF39" s="116">
        <v>4.5253464541463408</v>
      </c>
      <c r="AG39" s="116">
        <v>4.5253464541463408</v>
      </c>
    </row>
    <row r="40" spans="2:33" x14ac:dyDescent="0.25">
      <c r="B40" s="121" t="s">
        <v>454</v>
      </c>
      <c r="C40" s="116">
        <v>9.8049173173170754</v>
      </c>
      <c r="D40" s="116">
        <v>9.8049173173170754</v>
      </c>
      <c r="E40" s="116">
        <v>9.8049173173170754</v>
      </c>
      <c r="F40" s="116">
        <v>9.8049173173170754</v>
      </c>
      <c r="G40" s="116">
        <v>9.8049173173170754</v>
      </c>
      <c r="H40" s="116">
        <v>9.8049173173170754</v>
      </c>
      <c r="I40" s="116">
        <v>9.8049173173170754</v>
      </c>
      <c r="J40" s="116">
        <v>9.8049173173170754</v>
      </c>
      <c r="K40" s="116">
        <v>9.8049173173170754</v>
      </c>
      <c r="L40" s="116">
        <v>9.8049173173170754</v>
      </c>
      <c r="M40" s="116">
        <v>9.8049173173170754</v>
      </c>
      <c r="N40" s="116">
        <v>9.8049173173170754</v>
      </c>
      <c r="O40" s="116">
        <v>9.8049173173170754</v>
      </c>
      <c r="P40" s="116">
        <v>9.8049173173170754</v>
      </c>
      <c r="Q40" s="116">
        <v>9.8049173173170754</v>
      </c>
      <c r="R40" s="116">
        <v>9.8049173173170754</v>
      </c>
      <c r="S40" s="116">
        <v>9.8049173173170754</v>
      </c>
      <c r="T40" s="116">
        <v>9.8049173173170754</v>
      </c>
      <c r="U40" s="116">
        <v>9.8049173173170754</v>
      </c>
      <c r="V40" s="116">
        <v>9.8049173173170754</v>
      </c>
      <c r="W40" s="116">
        <v>9.8049173173170754</v>
      </c>
      <c r="X40" s="116">
        <v>9.8049173173170754</v>
      </c>
      <c r="Y40" s="116">
        <v>9.8049173173170754</v>
      </c>
      <c r="Z40" s="116">
        <v>9.8049173173170754</v>
      </c>
      <c r="AA40" s="116">
        <v>9.8049173173170754</v>
      </c>
      <c r="AB40" s="116">
        <v>9.8049173173170754</v>
      </c>
      <c r="AC40" s="116">
        <v>9.8049173173170754</v>
      </c>
      <c r="AD40" s="116">
        <v>9.8049173173170754</v>
      </c>
      <c r="AE40" s="116">
        <v>9.8049173173170754</v>
      </c>
      <c r="AF40" s="116">
        <v>9.8049173173170754</v>
      </c>
      <c r="AG40" s="116">
        <v>9.8049173173170754</v>
      </c>
    </row>
    <row r="41" spans="2:33" x14ac:dyDescent="0.25">
      <c r="B41" s="114" t="s">
        <v>22</v>
      </c>
      <c r="C41" s="119"/>
      <c r="D41" s="119"/>
      <c r="E41" s="119"/>
      <c r="F41" s="119"/>
      <c r="G41" s="119"/>
      <c r="H41" s="119"/>
      <c r="I41" s="119"/>
      <c r="J41" s="119"/>
      <c r="K41" s="119"/>
      <c r="L41" s="119"/>
      <c r="M41" s="119"/>
      <c r="N41" s="119"/>
      <c r="O41" s="119"/>
      <c r="P41" s="119"/>
      <c r="Q41" s="119"/>
      <c r="R41" s="119"/>
      <c r="S41" s="119"/>
      <c r="T41" s="119"/>
      <c r="U41" s="119"/>
      <c r="V41" s="119"/>
      <c r="W41" s="119"/>
      <c r="X41" s="119"/>
      <c r="Y41" s="119"/>
      <c r="Z41" s="119"/>
      <c r="AA41" s="119"/>
      <c r="AB41" s="119"/>
      <c r="AC41" s="119"/>
      <c r="AD41" s="119"/>
      <c r="AE41" s="119"/>
      <c r="AF41" s="119"/>
      <c r="AG41" s="119"/>
    </row>
    <row r="42" spans="2:33" x14ac:dyDescent="0.25">
      <c r="B42" s="33" t="s">
        <v>458</v>
      </c>
      <c r="C42" s="116">
        <v>0.92610470690400026</v>
      </c>
      <c r="D42" s="116">
        <v>0.92610470690400026</v>
      </c>
      <c r="E42" s="116">
        <v>0.92610470690400026</v>
      </c>
      <c r="F42" s="116">
        <v>0.92610470690400026</v>
      </c>
      <c r="G42" s="116">
        <v>0.92610470690400026</v>
      </c>
      <c r="H42" s="116">
        <v>0.92610470690400026</v>
      </c>
      <c r="I42" s="116">
        <v>0.92610470690400026</v>
      </c>
      <c r="J42" s="116">
        <v>0.92610470690400026</v>
      </c>
      <c r="K42" s="116">
        <v>0.92610470690400026</v>
      </c>
      <c r="L42" s="116">
        <v>0.92610470690400026</v>
      </c>
      <c r="M42" s="116">
        <v>0.92610470690400026</v>
      </c>
      <c r="N42" s="116">
        <v>0.92610470690400026</v>
      </c>
      <c r="O42" s="116">
        <v>0.92610470690400026</v>
      </c>
      <c r="P42" s="116">
        <v>0.92610470690400026</v>
      </c>
      <c r="Q42" s="116">
        <v>0.92610470690400026</v>
      </c>
      <c r="R42" s="116">
        <v>0.92610470690400026</v>
      </c>
      <c r="S42" s="116">
        <v>0.92610470690400026</v>
      </c>
      <c r="T42" s="116">
        <v>0.92610470690400026</v>
      </c>
      <c r="U42" s="116">
        <v>0.92610470690400026</v>
      </c>
      <c r="V42" s="116">
        <v>0.92610470690400026</v>
      </c>
      <c r="W42" s="116">
        <v>0.92610470690400026</v>
      </c>
      <c r="X42" s="116">
        <v>0.92610470690400026</v>
      </c>
      <c r="Y42" s="116">
        <v>0.92610470690400026</v>
      </c>
      <c r="Z42" s="116">
        <v>0.92610470690400026</v>
      </c>
      <c r="AA42" s="116">
        <v>0.92610470690400026</v>
      </c>
      <c r="AB42" s="116">
        <v>0.92610470690400026</v>
      </c>
      <c r="AC42" s="116">
        <v>0.92610470690400026</v>
      </c>
      <c r="AD42" s="116">
        <v>0.92610470690400026</v>
      </c>
      <c r="AE42" s="116">
        <v>0.92610470690400026</v>
      </c>
      <c r="AF42" s="116">
        <v>0.92610470690400026</v>
      </c>
      <c r="AG42" s="116">
        <v>0.92610470690400026</v>
      </c>
    </row>
    <row r="43" spans="2:33" x14ac:dyDescent="0.25">
      <c r="B43" s="33" t="s">
        <v>23</v>
      </c>
      <c r="C43" s="116">
        <v>1.3205699999999999E-2</v>
      </c>
      <c r="D43" s="116">
        <v>1.3205699999999999E-2</v>
      </c>
      <c r="E43" s="116">
        <v>1.3205699999999999E-2</v>
      </c>
      <c r="F43" s="116">
        <v>1.3205699999999999E-2</v>
      </c>
      <c r="G43" s="116">
        <v>1.3205699999999999E-2</v>
      </c>
      <c r="H43" s="116">
        <v>1.3205699999999999E-2</v>
      </c>
      <c r="I43" s="116">
        <v>1.3205699999999999E-2</v>
      </c>
      <c r="J43" s="116">
        <v>1.3205699999999999E-2</v>
      </c>
      <c r="K43" s="116">
        <v>1.3205699999999999E-2</v>
      </c>
      <c r="L43" s="116">
        <v>1.3205699999999999E-2</v>
      </c>
      <c r="M43" s="116">
        <v>1.3205699999999999E-2</v>
      </c>
      <c r="N43" s="116">
        <v>1.3205699999999999E-2</v>
      </c>
      <c r="O43" s="116">
        <v>1.3205699999999999E-2</v>
      </c>
      <c r="P43" s="116">
        <v>1.3205699999999999E-2</v>
      </c>
      <c r="Q43" s="116">
        <v>1.3205699999999999E-2</v>
      </c>
      <c r="R43" s="116">
        <v>1.3205699999999999E-2</v>
      </c>
      <c r="S43" s="116">
        <v>1.3205699999999999E-2</v>
      </c>
      <c r="T43" s="116">
        <v>1.3205699999999999E-2</v>
      </c>
      <c r="U43" s="116">
        <v>1.3205699999999999E-2</v>
      </c>
      <c r="V43" s="116">
        <v>1.3205699999999999E-2</v>
      </c>
      <c r="W43" s="116">
        <v>1.3205699999999999E-2</v>
      </c>
      <c r="X43" s="116">
        <v>1.3205699999999999E-2</v>
      </c>
      <c r="Y43" s="116">
        <v>1.3205699999999999E-2</v>
      </c>
      <c r="Z43" s="116">
        <v>1.3205699999999999E-2</v>
      </c>
      <c r="AA43" s="116">
        <v>1.3205699999999999E-2</v>
      </c>
      <c r="AB43" s="116">
        <v>1.3205699999999999E-2</v>
      </c>
      <c r="AC43" s="116">
        <v>1.3205699999999999E-2</v>
      </c>
      <c r="AD43" s="116">
        <v>1.3205699999999999E-2</v>
      </c>
      <c r="AE43" s="116">
        <v>1.3205699999999999E-2</v>
      </c>
      <c r="AF43" s="116">
        <v>1.3205699999999999E-2</v>
      </c>
      <c r="AG43" s="116">
        <v>1.3205699999999999E-2</v>
      </c>
    </row>
    <row r="44" spans="2:33" x14ac:dyDescent="0.25">
      <c r="B44" s="33" t="s">
        <v>24</v>
      </c>
      <c r="C44" s="116">
        <v>9.2439899999999992E-2</v>
      </c>
      <c r="D44" s="116">
        <v>9.2439899999999992E-2</v>
      </c>
      <c r="E44" s="116">
        <v>9.2439899999999992E-2</v>
      </c>
      <c r="F44" s="116">
        <v>9.2439899999999992E-2</v>
      </c>
      <c r="G44" s="116">
        <v>9.2439899999999992E-2</v>
      </c>
      <c r="H44" s="116">
        <v>9.2439899999999992E-2</v>
      </c>
      <c r="I44" s="116">
        <v>9.2439899999999992E-2</v>
      </c>
      <c r="J44" s="116">
        <v>9.2439899999999992E-2</v>
      </c>
      <c r="K44" s="116">
        <v>9.2439899999999992E-2</v>
      </c>
      <c r="L44" s="116">
        <v>9.2439899999999992E-2</v>
      </c>
      <c r="M44" s="116">
        <v>9.2439899999999992E-2</v>
      </c>
      <c r="N44" s="116">
        <v>9.2439899999999992E-2</v>
      </c>
      <c r="O44" s="116">
        <v>9.2439899999999992E-2</v>
      </c>
      <c r="P44" s="116">
        <v>9.2439899999999992E-2</v>
      </c>
      <c r="Q44" s="116">
        <v>9.2439899999999992E-2</v>
      </c>
      <c r="R44" s="116">
        <v>9.2439899999999992E-2</v>
      </c>
      <c r="S44" s="116">
        <v>9.2439899999999992E-2</v>
      </c>
      <c r="T44" s="116">
        <v>9.2439899999999992E-2</v>
      </c>
      <c r="U44" s="116">
        <v>9.2439899999999992E-2</v>
      </c>
      <c r="V44" s="116">
        <v>9.2439899999999992E-2</v>
      </c>
      <c r="W44" s="116">
        <v>9.2439899999999992E-2</v>
      </c>
      <c r="X44" s="116">
        <v>9.2439899999999992E-2</v>
      </c>
      <c r="Y44" s="116">
        <v>9.2439899999999992E-2</v>
      </c>
      <c r="Z44" s="116">
        <v>9.2439899999999992E-2</v>
      </c>
      <c r="AA44" s="116">
        <v>9.2439899999999992E-2</v>
      </c>
      <c r="AB44" s="116">
        <v>9.2439899999999992E-2</v>
      </c>
      <c r="AC44" s="116">
        <v>9.2439899999999992E-2</v>
      </c>
      <c r="AD44" s="116">
        <v>9.2439899999999992E-2</v>
      </c>
      <c r="AE44" s="116">
        <v>9.2439899999999992E-2</v>
      </c>
      <c r="AF44" s="116">
        <v>9.2439899999999992E-2</v>
      </c>
      <c r="AG44" s="116">
        <v>9.2439899999999992E-2</v>
      </c>
    </row>
    <row r="45" spans="2:33" x14ac:dyDescent="0.25">
      <c r="B45" s="33" t="s">
        <v>61</v>
      </c>
      <c r="C45" s="116">
        <v>0.50945956299726947</v>
      </c>
      <c r="D45" s="116">
        <v>0.50945956299726947</v>
      </c>
      <c r="E45" s="116">
        <v>0.50945956299726947</v>
      </c>
      <c r="F45" s="116">
        <v>0.50945956299726947</v>
      </c>
      <c r="G45" s="116">
        <v>0.50945956299726947</v>
      </c>
      <c r="H45" s="116">
        <v>0.50945956299726947</v>
      </c>
      <c r="I45" s="116">
        <v>0.50945956299726947</v>
      </c>
      <c r="J45" s="116">
        <v>0.50945956299726947</v>
      </c>
      <c r="K45" s="116">
        <v>0.50945956299726947</v>
      </c>
      <c r="L45" s="116">
        <v>0.50945956299726947</v>
      </c>
      <c r="M45" s="116">
        <v>0.50945956299726947</v>
      </c>
      <c r="N45" s="116">
        <v>0.50795391624463826</v>
      </c>
      <c r="O45" s="116">
        <v>0.50645762643894698</v>
      </c>
      <c r="P45" s="116">
        <v>0.50497060662628546</v>
      </c>
      <c r="Q45" s="116">
        <v>0.4119360443593883</v>
      </c>
      <c r="R45" s="116">
        <v>0.34918673097808789</v>
      </c>
      <c r="S45" s="116">
        <v>0.36381073538247216</v>
      </c>
      <c r="T45" s="116">
        <v>0.37982276889059147</v>
      </c>
      <c r="U45" s="116">
        <v>0.43614229891950113</v>
      </c>
      <c r="V45" s="116">
        <v>0.51381475116149111</v>
      </c>
      <c r="W45" s="116">
        <v>0.62782423923346153</v>
      </c>
      <c r="X45" s="116">
        <v>0.63831133602949952</v>
      </c>
      <c r="Y45" s="116">
        <v>0.64917065962600073</v>
      </c>
      <c r="Z45" s="116">
        <v>0.66042238568760714</v>
      </c>
      <c r="AA45" s="116">
        <v>0.62100475820569201</v>
      </c>
      <c r="AB45" s="116">
        <v>0.58620157485614066</v>
      </c>
      <c r="AC45" s="116">
        <v>0.55524735314298324</v>
      </c>
      <c r="AD45" s="116">
        <v>0.50332499885344451</v>
      </c>
      <c r="AE45" s="116">
        <v>0.46068681954845941</v>
      </c>
      <c r="AF45" s="116">
        <v>0.42504703544053485</v>
      </c>
      <c r="AG45" s="116">
        <v>0.39481330843132129</v>
      </c>
    </row>
    <row r="46" spans="2:33" x14ac:dyDescent="0.25">
      <c r="B46" s="117" t="s">
        <v>62</v>
      </c>
      <c r="C46" s="118">
        <v>9.2439899999999992E-2</v>
      </c>
      <c r="D46" s="118">
        <v>9.2439899999999992E-2</v>
      </c>
      <c r="E46" s="118">
        <v>9.2439899999999992E-2</v>
      </c>
      <c r="F46" s="118">
        <v>9.2439899999999992E-2</v>
      </c>
      <c r="G46" s="118">
        <v>9.2439899999999992E-2</v>
      </c>
      <c r="H46" s="118">
        <v>9.2439899999999992E-2</v>
      </c>
      <c r="I46" s="118">
        <v>9.2439899999999992E-2</v>
      </c>
      <c r="J46" s="118">
        <v>9.2439899999999992E-2</v>
      </c>
      <c r="K46" s="118">
        <v>9.2439899999999992E-2</v>
      </c>
      <c r="L46" s="118">
        <v>9.2439899999999992E-2</v>
      </c>
      <c r="M46" s="118">
        <v>9.2439899999999992E-2</v>
      </c>
      <c r="N46" s="118">
        <v>9.2439899999999992E-2</v>
      </c>
      <c r="O46" s="118">
        <v>9.2439899999999992E-2</v>
      </c>
      <c r="P46" s="118">
        <v>9.2439899999999992E-2</v>
      </c>
      <c r="Q46" s="118">
        <v>9.2439899999999992E-2</v>
      </c>
      <c r="R46" s="118">
        <v>9.2439899999999992E-2</v>
      </c>
      <c r="S46" s="118">
        <v>9.2439899999999992E-2</v>
      </c>
      <c r="T46" s="118">
        <v>9.2439899999999992E-2</v>
      </c>
      <c r="U46" s="118">
        <v>9.2439899999999992E-2</v>
      </c>
      <c r="V46" s="118">
        <v>9.2439899999999992E-2</v>
      </c>
      <c r="W46" s="118">
        <v>9.2439899999999992E-2</v>
      </c>
      <c r="X46" s="118">
        <v>9.2439899999999992E-2</v>
      </c>
      <c r="Y46" s="118">
        <v>9.2439899999999992E-2</v>
      </c>
      <c r="Z46" s="118">
        <v>9.2439899999999992E-2</v>
      </c>
      <c r="AA46" s="118">
        <v>9.2439899999999992E-2</v>
      </c>
      <c r="AB46" s="118">
        <v>9.2439899999999992E-2</v>
      </c>
      <c r="AC46" s="118">
        <v>9.2439899999999992E-2</v>
      </c>
      <c r="AD46" s="118">
        <v>9.2439899999999992E-2</v>
      </c>
      <c r="AE46" s="118">
        <v>9.2439899999999992E-2</v>
      </c>
      <c r="AF46" s="118">
        <v>9.2439899999999992E-2</v>
      </c>
      <c r="AG46" s="118">
        <v>9.2439899999999992E-2</v>
      </c>
    </row>
    <row r="48" spans="2:33" x14ac:dyDescent="0.25">
      <c r="B48" s="30" t="s">
        <v>11</v>
      </c>
    </row>
  </sheetData>
  <phoneticPr fontId="0" type="noConversion"/>
  <pageMargins left="0.75" right="0.75" top="1" bottom="1" header="0.5" footer="0.5"/>
  <pageSetup paperSize="9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00B0F0"/>
  </sheetPr>
  <dimension ref="B1:AG111"/>
  <sheetViews>
    <sheetView zoomScale="75" zoomScaleNormal="75" workbookViewId="0">
      <pane xSplit="2" ySplit="3" topLeftCell="C67" activePane="bottomRight" state="frozen"/>
      <selection pane="topRight" activeCell="C1" sqref="C1"/>
      <selection pane="bottomLeft" activeCell="A4" sqref="A4"/>
      <selection pane="bottomRight" activeCell="A90" sqref="A90:XFD107"/>
    </sheetView>
  </sheetViews>
  <sheetFormatPr defaultRowHeight="15" x14ac:dyDescent="0.2"/>
  <cols>
    <col min="1" max="1" width="9.140625" style="84"/>
    <col min="2" max="2" width="38.7109375" style="84" customWidth="1"/>
    <col min="3" max="33" width="8" style="84" customWidth="1"/>
    <col min="34" max="16384" width="9.140625" style="84"/>
  </cols>
  <sheetData>
    <row r="1" spans="2:33" x14ac:dyDescent="0.2">
      <c r="B1" s="86" t="s">
        <v>87</v>
      </c>
    </row>
    <row r="3" spans="2:33" x14ac:dyDescent="0.2">
      <c r="B3" s="77" t="s">
        <v>10</v>
      </c>
      <c r="C3" s="36">
        <v>1990</v>
      </c>
      <c r="D3" s="36">
        <v>1991</v>
      </c>
      <c r="E3" s="36">
        <v>1992</v>
      </c>
      <c r="F3" s="36">
        <v>1993</v>
      </c>
      <c r="G3" s="36">
        <v>1994</v>
      </c>
      <c r="H3" s="36">
        <v>1995</v>
      </c>
      <c r="I3" s="36">
        <v>1996</v>
      </c>
      <c r="J3" s="36">
        <v>1997</v>
      </c>
      <c r="K3" s="36">
        <v>1998</v>
      </c>
      <c r="L3" s="36">
        <v>1999</v>
      </c>
      <c r="M3" s="36">
        <v>2000</v>
      </c>
      <c r="N3" s="36">
        <v>2001</v>
      </c>
      <c r="O3" s="36">
        <v>2002</v>
      </c>
      <c r="P3" s="36">
        <v>2003</v>
      </c>
      <c r="Q3" s="36">
        <v>2004</v>
      </c>
      <c r="R3" s="36">
        <v>2005</v>
      </c>
      <c r="S3" s="36">
        <v>2006</v>
      </c>
      <c r="T3" s="36">
        <v>2007</v>
      </c>
      <c r="U3" s="36">
        <v>2008</v>
      </c>
      <c r="V3" s="36">
        <v>2009</v>
      </c>
      <c r="W3" s="36">
        <v>2010</v>
      </c>
      <c r="X3" s="36">
        <v>2011</v>
      </c>
      <c r="Y3" s="36">
        <v>2012</v>
      </c>
      <c r="Z3" s="36">
        <v>2013</v>
      </c>
      <c r="AA3" s="36">
        <v>2014</v>
      </c>
      <c r="AB3" s="36">
        <v>2015</v>
      </c>
      <c r="AC3" s="36">
        <v>2016</v>
      </c>
      <c r="AD3" s="36">
        <v>2017</v>
      </c>
      <c r="AE3" s="36">
        <v>2018</v>
      </c>
      <c r="AF3" s="36">
        <v>2019</v>
      </c>
      <c r="AG3" s="36">
        <v>2020</v>
      </c>
    </row>
    <row r="4" spans="2:33" ht="12.75" customHeight="1" x14ac:dyDescent="0.2">
      <c r="B4" s="37" t="s">
        <v>33</v>
      </c>
      <c r="C4" s="105"/>
      <c r="D4" s="105"/>
      <c r="E4" s="105"/>
      <c r="F4" s="105"/>
      <c r="G4" s="105"/>
      <c r="H4" s="105"/>
      <c r="I4" s="105"/>
      <c r="J4" s="105"/>
      <c r="K4" s="105"/>
      <c r="L4" s="105"/>
      <c r="M4" s="105"/>
      <c r="N4" s="105"/>
      <c r="O4" s="105"/>
      <c r="P4" s="105"/>
      <c r="Q4" s="105"/>
      <c r="R4" s="105"/>
      <c r="S4" s="105"/>
      <c r="T4" s="105"/>
      <c r="U4" s="105"/>
      <c r="V4" s="105"/>
      <c r="W4" s="105"/>
      <c r="X4" s="105"/>
      <c r="Y4" s="105"/>
      <c r="Z4" s="105"/>
      <c r="AA4" s="105"/>
      <c r="AB4" s="105"/>
      <c r="AC4" s="105"/>
      <c r="AD4" s="105"/>
      <c r="AE4" s="105"/>
      <c r="AF4" s="105"/>
      <c r="AG4" s="105"/>
    </row>
    <row r="5" spans="2:33" x14ac:dyDescent="0.2">
      <c r="B5" s="38" t="s">
        <v>12</v>
      </c>
      <c r="C5" s="92">
        <v>129.12061109429317</v>
      </c>
      <c r="D5" s="92">
        <v>129.12061109429317</v>
      </c>
      <c r="E5" s="92">
        <v>129.12061109429317</v>
      </c>
      <c r="F5" s="92">
        <v>129.12061109429317</v>
      </c>
      <c r="G5" s="92">
        <v>129.12061109429317</v>
      </c>
      <c r="H5" s="92">
        <v>129.12061109429317</v>
      </c>
      <c r="I5" s="92">
        <v>129.12061109429317</v>
      </c>
      <c r="J5" s="92">
        <v>129.12061109429317</v>
      </c>
      <c r="K5" s="92">
        <v>129.12061109429317</v>
      </c>
      <c r="L5" s="92">
        <v>129.12061109429317</v>
      </c>
      <c r="M5" s="92">
        <v>129.12061109429317</v>
      </c>
      <c r="N5" s="92">
        <v>129.12061109429317</v>
      </c>
      <c r="O5" s="92">
        <v>129.12061109429317</v>
      </c>
      <c r="P5" s="92">
        <v>129.12061109429317</v>
      </c>
      <c r="Q5" s="92">
        <v>128.68919938811209</v>
      </c>
      <c r="R5" s="92">
        <v>128.45219229491912</v>
      </c>
      <c r="S5" s="92">
        <v>128.01840469949883</v>
      </c>
      <c r="T5" s="92">
        <v>127.45672062350891</v>
      </c>
      <c r="U5" s="92">
        <v>126.6451236332437</v>
      </c>
      <c r="V5" s="92">
        <v>126.02989276826601</v>
      </c>
      <c r="W5" s="92">
        <v>125.35021767982433</v>
      </c>
      <c r="X5" s="92">
        <v>124.879162747612</v>
      </c>
      <c r="Y5" s="92">
        <v>123.7813825548199</v>
      </c>
      <c r="Z5" s="92">
        <v>123.41745933213686</v>
      </c>
      <c r="AA5" s="92">
        <v>123.00013263872174</v>
      </c>
      <c r="AB5" s="92">
        <v>122.19621146937406</v>
      </c>
      <c r="AC5" s="92">
        <v>121.0937417743849</v>
      </c>
      <c r="AD5" s="92">
        <v>121.04332849572974</v>
      </c>
      <c r="AE5" s="92">
        <v>121.03591964111044</v>
      </c>
      <c r="AF5" s="92">
        <v>121.00143607844444</v>
      </c>
      <c r="AG5" s="92">
        <v>121.67454543205389</v>
      </c>
    </row>
    <row r="6" spans="2:33" x14ac:dyDescent="0.2">
      <c r="B6" s="38" t="s">
        <v>13</v>
      </c>
      <c r="C6" s="92">
        <v>130.8378172638192</v>
      </c>
      <c r="D6" s="92">
        <v>130.8378172638192</v>
      </c>
      <c r="E6" s="92">
        <v>130.8378172638192</v>
      </c>
      <c r="F6" s="92">
        <v>130.8378172638192</v>
      </c>
      <c r="G6" s="92">
        <v>130.8378172638192</v>
      </c>
      <c r="H6" s="92">
        <v>130.8378172638192</v>
      </c>
      <c r="I6" s="92">
        <v>130.8378172638192</v>
      </c>
      <c r="J6" s="92">
        <v>130.8378172638192</v>
      </c>
      <c r="K6" s="92">
        <v>130.8378172638192</v>
      </c>
      <c r="L6" s="92">
        <v>130.8378172638192</v>
      </c>
      <c r="M6" s="92">
        <v>130.8378172638192</v>
      </c>
      <c r="N6" s="92">
        <v>130.8378172638192</v>
      </c>
      <c r="O6" s="92">
        <v>130.8378172638192</v>
      </c>
      <c r="P6" s="92">
        <v>130.8378172638192</v>
      </c>
      <c r="Q6" s="92">
        <v>132.16388525335032</v>
      </c>
      <c r="R6" s="92">
        <v>134.22697586215352</v>
      </c>
      <c r="S6" s="92">
        <v>135.36475490097385</v>
      </c>
      <c r="T6" s="92">
        <v>137.6782549670869</v>
      </c>
      <c r="U6" s="92">
        <v>138.82194435132993</v>
      </c>
      <c r="V6" s="92">
        <v>140.8792673982604</v>
      </c>
      <c r="W6" s="92">
        <v>142.34212872187851</v>
      </c>
      <c r="X6" s="92">
        <v>144.45330656110153</v>
      </c>
      <c r="Y6" s="92">
        <v>145.67750057109239</v>
      </c>
      <c r="Z6" s="92">
        <v>147.76406934927272</v>
      </c>
      <c r="AA6" s="92">
        <v>148.9396738814946</v>
      </c>
      <c r="AB6" s="92">
        <v>151.30453550884633</v>
      </c>
      <c r="AC6" s="92">
        <v>150.40608539850084</v>
      </c>
      <c r="AD6" s="92">
        <v>150.41490666311861</v>
      </c>
      <c r="AE6" s="92">
        <v>150.4472480587398</v>
      </c>
      <c r="AF6" s="92">
        <v>150.59434486858893</v>
      </c>
      <c r="AG6" s="92">
        <v>152.91701620410177</v>
      </c>
    </row>
    <row r="7" spans="2:33" x14ac:dyDescent="0.2">
      <c r="B7" s="38" t="s">
        <v>35</v>
      </c>
      <c r="C7" s="92">
        <v>144</v>
      </c>
      <c r="D7" s="92">
        <v>144</v>
      </c>
      <c r="E7" s="92">
        <v>144</v>
      </c>
      <c r="F7" s="92">
        <v>144</v>
      </c>
      <c r="G7" s="92">
        <v>144</v>
      </c>
      <c r="H7" s="92">
        <v>144</v>
      </c>
      <c r="I7" s="92">
        <v>144</v>
      </c>
      <c r="J7" s="92">
        <v>144</v>
      </c>
      <c r="K7" s="92">
        <v>144</v>
      </c>
      <c r="L7" s="92">
        <v>144</v>
      </c>
      <c r="M7" s="92">
        <v>144</v>
      </c>
      <c r="N7" s="92">
        <v>144</v>
      </c>
      <c r="O7" s="92">
        <v>144</v>
      </c>
      <c r="P7" s="92">
        <v>144</v>
      </c>
      <c r="Q7" s="92">
        <v>144</v>
      </c>
      <c r="R7" s="92">
        <v>144</v>
      </c>
      <c r="S7" s="92">
        <v>145</v>
      </c>
      <c r="T7" s="92">
        <v>145</v>
      </c>
      <c r="U7" s="92">
        <v>145</v>
      </c>
      <c r="V7" s="92">
        <v>146</v>
      </c>
      <c r="W7" s="92">
        <v>146</v>
      </c>
      <c r="X7" s="92">
        <v>146</v>
      </c>
      <c r="Y7" s="92">
        <v>147</v>
      </c>
      <c r="Z7" s="92">
        <v>147</v>
      </c>
      <c r="AA7" s="92">
        <v>147</v>
      </c>
      <c r="AB7" s="92">
        <v>148</v>
      </c>
      <c r="AC7" s="92">
        <v>149</v>
      </c>
      <c r="AD7" s="92">
        <v>149</v>
      </c>
      <c r="AE7" s="92">
        <v>149</v>
      </c>
      <c r="AF7" s="92">
        <v>149</v>
      </c>
      <c r="AG7" s="92">
        <v>149</v>
      </c>
    </row>
    <row r="8" spans="2:33" x14ac:dyDescent="0.2">
      <c r="B8" s="38" t="s">
        <v>36</v>
      </c>
      <c r="C8" s="92">
        <v>144</v>
      </c>
      <c r="D8" s="92">
        <v>144</v>
      </c>
      <c r="E8" s="92">
        <v>144</v>
      </c>
      <c r="F8" s="92">
        <v>144</v>
      </c>
      <c r="G8" s="92">
        <v>144</v>
      </c>
      <c r="H8" s="92">
        <v>144</v>
      </c>
      <c r="I8" s="92">
        <v>144</v>
      </c>
      <c r="J8" s="92">
        <v>144</v>
      </c>
      <c r="K8" s="92">
        <v>144</v>
      </c>
      <c r="L8" s="92">
        <v>144</v>
      </c>
      <c r="M8" s="92">
        <v>144</v>
      </c>
      <c r="N8" s="92">
        <v>144</v>
      </c>
      <c r="O8" s="92">
        <v>144</v>
      </c>
      <c r="P8" s="92">
        <v>144</v>
      </c>
      <c r="Q8" s="92">
        <v>144</v>
      </c>
      <c r="R8" s="92">
        <v>144</v>
      </c>
      <c r="S8" s="92">
        <v>145</v>
      </c>
      <c r="T8" s="92">
        <v>145</v>
      </c>
      <c r="U8" s="92">
        <v>145</v>
      </c>
      <c r="V8" s="92">
        <v>146</v>
      </c>
      <c r="W8" s="92">
        <v>146</v>
      </c>
      <c r="X8" s="92">
        <v>146</v>
      </c>
      <c r="Y8" s="92">
        <v>147</v>
      </c>
      <c r="Z8" s="92">
        <v>147</v>
      </c>
      <c r="AA8" s="92">
        <v>147</v>
      </c>
      <c r="AB8" s="92">
        <v>148</v>
      </c>
      <c r="AC8" s="92">
        <v>149</v>
      </c>
      <c r="AD8" s="92">
        <v>149</v>
      </c>
      <c r="AE8" s="92">
        <v>149</v>
      </c>
      <c r="AF8" s="92">
        <v>149</v>
      </c>
      <c r="AG8" s="92">
        <v>149</v>
      </c>
    </row>
    <row r="9" spans="2:33" x14ac:dyDescent="0.2">
      <c r="B9" s="38" t="s">
        <v>334</v>
      </c>
      <c r="C9" s="92">
        <v>144</v>
      </c>
      <c r="D9" s="92">
        <v>144</v>
      </c>
      <c r="E9" s="92">
        <v>144</v>
      </c>
      <c r="F9" s="92">
        <v>144</v>
      </c>
      <c r="G9" s="92">
        <v>144</v>
      </c>
      <c r="H9" s="92">
        <v>144</v>
      </c>
      <c r="I9" s="92">
        <v>144</v>
      </c>
      <c r="J9" s="92">
        <v>144</v>
      </c>
      <c r="K9" s="92">
        <v>144</v>
      </c>
      <c r="L9" s="92">
        <v>144</v>
      </c>
      <c r="M9" s="92">
        <v>144</v>
      </c>
      <c r="N9" s="92">
        <v>144</v>
      </c>
      <c r="O9" s="92">
        <v>144</v>
      </c>
      <c r="P9" s="92">
        <v>144</v>
      </c>
      <c r="Q9" s="92">
        <v>144</v>
      </c>
      <c r="R9" s="92">
        <v>144</v>
      </c>
      <c r="S9" s="92">
        <v>144</v>
      </c>
      <c r="T9" s="92">
        <v>145</v>
      </c>
      <c r="U9" s="92">
        <v>145</v>
      </c>
      <c r="V9" s="92">
        <v>145</v>
      </c>
      <c r="W9" s="92">
        <v>145</v>
      </c>
      <c r="X9" s="92">
        <v>146</v>
      </c>
      <c r="Y9" s="92">
        <v>146</v>
      </c>
      <c r="Z9" s="92">
        <v>146</v>
      </c>
      <c r="AA9" s="92">
        <v>146</v>
      </c>
      <c r="AB9" s="92">
        <v>147</v>
      </c>
      <c r="AC9" s="92">
        <v>147</v>
      </c>
      <c r="AD9" s="92">
        <v>147</v>
      </c>
      <c r="AE9" s="92">
        <v>147</v>
      </c>
      <c r="AF9" s="92">
        <v>147</v>
      </c>
      <c r="AG9" s="92">
        <v>147</v>
      </c>
    </row>
    <row r="10" spans="2:33" x14ac:dyDescent="0.2">
      <c r="B10" s="38" t="s">
        <v>335</v>
      </c>
      <c r="C10" s="92">
        <v>144</v>
      </c>
      <c r="D10" s="92">
        <v>144</v>
      </c>
      <c r="E10" s="92">
        <v>144</v>
      </c>
      <c r="F10" s="92">
        <v>144</v>
      </c>
      <c r="G10" s="92">
        <v>144</v>
      </c>
      <c r="H10" s="92">
        <v>144</v>
      </c>
      <c r="I10" s="92">
        <v>144</v>
      </c>
      <c r="J10" s="92">
        <v>144</v>
      </c>
      <c r="K10" s="92">
        <v>144</v>
      </c>
      <c r="L10" s="92">
        <v>144</v>
      </c>
      <c r="M10" s="92">
        <v>144</v>
      </c>
      <c r="N10" s="92">
        <v>144</v>
      </c>
      <c r="O10" s="92">
        <v>144</v>
      </c>
      <c r="P10" s="92">
        <v>144</v>
      </c>
      <c r="Q10" s="92">
        <v>144</v>
      </c>
      <c r="R10" s="92">
        <v>144</v>
      </c>
      <c r="S10" s="92">
        <v>144</v>
      </c>
      <c r="T10" s="92">
        <v>145</v>
      </c>
      <c r="U10" s="92">
        <v>145</v>
      </c>
      <c r="V10" s="92">
        <v>145</v>
      </c>
      <c r="W10" s="92">
        <v>145</v>
      </c>
      <c r="X10" s="92">
        <v>146</v>
      </c>
      <c r="Y10" s="92">
        <v>146</v>
      </c>
      <c r="Z10" s="92">
        <v>146</v>
      </c>
      <c r="AA10" s="92">
        <v>146</v>
      </c>
      <c r="AB10" s="92">
        <v>147</v>
      </c>
      <c r="AC10" s="92">
        <v>147</v>
      </c>
      <c r="AD10" s="92">
        <v>147</v>
      </c>
      <c r="AE10" s="92">
        <v>147</v>
      </c>
      <c r="AF10" s="92">
        <v>147</v>
      </c>
      <c r="AG10" s="92">
        <v>147</v>
      </c>
    </row>
    <row r="11" spans="2:33" x14ac:dyDescent="0.2">
      <c r="B11" s="38" t="s">
        <v>336</v>
      </c>
      <c r="C11" s="92">
        <v>144</v>
      </c>
      <c r="D11" s="92">
        <v>144</v>
      </c>
      <c r="E11" s="92">
        <v>144</v>
      </c>
      <c r="F11" s="92">
        <v>144</v>
      </c>
      <c r="G11" s="92">
        <v>144</v>
      </c>
      <c r="H11" s="92">
        <v>144</v>
      </c>
      <c r="I11" s="92">
        <v>144</v>
      </c>
      <c r="J11" s="92">
        <v>144</v>
      </c>
      <c r="K11" s="92">
        <v>144</v>
      </c>
      <c r="L11" s="92">
        <v>144</v>
      </c>
      <c r="M11" s="92">
        <v>144</v>
      </c>
      <c r="N11" s="92">
        <v>144</v>
      </c>
      <c r="O11" s="92">
        <v>144</v>
      </c>
      <c r="P11" s="92">
        <v>144</v>
      </c>
      <c r="Q11" s="92">
        <v>144</v>
      </c>
      <c r="R11" s="92">
        <v>144</v>
      </c>
      <c r="S11" s="92">
        <v>144</v>
      </c>
      <c r="T11" s="92">
        <v>145</v>
      </c>
      <c r="U11" s="92">
        <v>145</v>
      </c>
      <c r="V11" s="92">
        <v>145</v>
      </c>
      <c r="W11" s="92">
        <v>145</v>
      </c>
      <c r="X11" s="92">
        <v>146</v>
      </c>
      <c r="Y11" s="92">
        <v>146</v>
      </c>
      <c r="Z11" s="92">
        <v>146</v>
      </c>
      <c r="AA11" s="92">
        <v>146</v>
      </c>
      <c r="AB11" s="92">
        <v>147</v>
      </c>
      <c r="AC11" s="92">
        <v>147</v>
      </c>
      <c r="AD11" s="92">
        <v>147</v>
      </c>
      <c r="AE11" s="92">
        <v>147</v>
      </c>
      <c r="AF11" s="92">
        <v>147</v>
      </c>
      <c r="AG11" s="92">
        <v>147</v>
      </c>
    </row>
    <row r="12" spans="2:33" x14ac:dyDescent="0.2">
      <c r="B12" s="38" t="s">
        <v>337</v>
      </c>
      <c r="C12" s="92">
        <v>144</v>
      </c>
      <c r="D12" s="92">
        <v>144</v>
      </c>
      <c r="E12" s="92">
        <v>144</v>
      </c>
      <c r="F12" s="92">
        <v>144</v>
      </c>
      <c r="G12" s="92">
        <v>144</v>
      </c>
      <c r="H12" s="92">
        <v>144</v>
      </c>
      <c r="I12" s="92">
        <v>144</v>
      </c>
      <c r="J12" s="92">
        <v>144</v>
      </c>
      <c r="K12" s="92">
        <v>144</v>
      </c>
      <c r="L12" s="92">
        <v>144</v>
      </c>
      <c r="M12" s="92">
        <v>144</v>
      </c>
      <c r="N12" s="92">
        <v>144</v>
      </c>
      <c r="O12" s="92">
        <v>144</v>
      </c>
      <c r="P12" s="92">
        <v>144</v>
      </c>
      <c r="Q12" s="92">
        <v>144</v>
      </c>
      <c r="R12" s="92">
        <v>144</v>
      </c>
      <c r="S12" s="92">
        <v>145</v>
      </c>
      <c r="T12" s="92">
        <v>145</v>
      </c>
      <c r="U12" s="92">
        <v>145</v>
      </c>
      <c r="V12" s="92">
        <v>146</v>
      </c>
      <c r="W12" s="92">
        <v>146</v>
      </c>
      <c r="X12" s="92">
        <v>146</v>
      </c>
      <c r="Y12" s="92">
        <v>147</v>
      </c>
      <c r="Z12" s="92">
        <v>147</v>
      </c>
      <c r="AA12" s="92">
        <v>147</v>
      </c>
      <c r="AB12" s="92">
        <v>148</v>
      </c>
      <c r="AC12" s="92">
        <v>149</v>
      </c>
      <c r="AD12" s="92">
        <v>149</v>
      </c>
      <c r="AE12" s="92">
        <v>149</v>
      </c>
      <c r="AF12" s="92">
        <v>149</v>
      </c>
      <c r="AG12" s="92">
        <v>149</v>
      </c>
    </row>
    <row r="13" spans="2:33" x14ac:dyDescent="0.2">
      <c r="B13" s="38" t="s">
        <v>338</v>
      </c>
      <c r="C13" s="92">
        <v>144</v>
      </c>
      <c r="D13" s="92">
        <v>144</v>
      </c>
      <c r="E13" s="92">
        <v>144</v>
      </c>
      <c r="F13" s="92">
        <v>144</v>
      </c>
      <c r="G13" s="92">
        <v>144</v>
      </c>
      <c r="H13" s="92">
        <v>144</v>
      </c>
      <c r="I13" s="92">
        <v>144</v>
      </c>
      <c r="J13" s="92">
        <v>144</v>
      </c>
      <c r="K13" s="92">
        <v>144</v>
      </c>
      <c r="L13" s="92">
        <v>144</v>
      </c>
      <c r="M13" s="92">
        <v>144</v>
      </c>
      <c r="N13" s="92">
        <v>144</v>
      </c>
      <c r="O13" s="92">
        <v>144</v>
      </c>
      <c r="P13" s="92">
        <v>144</v>
      </c>
      <c r="Q13" s="92">
        <v>144</v>
      </c>
      <c r="R13" s="92">
        <v>144</v>
      </c>
      <c r="S13" s="92">
        <v>144</v>
      </c>
      <c r="T13" s="92">
        <v>145</v>
      </c>
      <c r="U13" s="92">
        <v>145</v>
      </c>
      <c r="V13" s="92">
        <v>145</v>
      </c>
      <c r="W13" s="92">
        <v>145</v>
      </c>
      <c r="X13" s="92">
        <v>146</v>
      </c>
      <c r="Y13" s="92">
        <v>146</v>
      </c>
      <c r="Z13" s="92">
        <v>146</v>
      </c>
      <c r="AA13" s="92">
        <v>146</v>
      </c>
      <c r="AB13" s="92">
        <v>147</v>
      </c>
      <c r="AC13" s="92">
        <v>148</v>
      </c>
      <c r="AD13" s="92">
        <v>148</v>
      </c>
      <c r="AE13" s="92">
        <v>148</v>
      </c>
      <c r="AF13" s="92">
        <v>148</v>
      </c>
      <c r="AG13" s="92">
        <v>148</v>
      </c>
    </row>
    <row r="14" spans="2:33" x14ac:dyDescent="0.2">
      <c r="B14" s="38" t="s">
        <v>339</v>
      </c>
      <c r="C14" s="92">
        <v>144</v>
      </c>
      <c r="D14" s="92">
        <v>144</v>
      </c>
      <c r="E14" s="92">
        <v>144</v>
      </c>
      <c r="F14" s="92">
        <v>144</v>
      </c>
      <c r="G14" s="92">
        <v>144</v>
      </c>
      <c r="H14" s="92">
        <v>144</v>
      </c>
      <c r="I14" s="92">
        <v>144</v>
      </c>
      <c r="J14" s="92">
        <v>144</v>
      </c>
      <c r="K14" s="92">
        <v>144</v>
      </c>
      <c r="L14" s="92">
        <v>144</v>
      </c>
      <c r="M14" s="92">
        <v>144</v>
      </c>
      <c r="N14" s="92">
        <v>144</v>
      </c>
      <c r="O14" s="92">
        <v>144</v>
      </c>
      <c r="P14" s="92">
        <v>144</v>
      </c>
      <c r="Q14" s="92">
        <v>144</v>
      </c>
      <c r="R14" s="92">
        <v>144</v>
      </c>
      <c r="S14" s="92">
        <v>145</v>
      </c>
      <c r="T14" s="92">
        <v>145</v>
      </c>
      <c r="U14" s="92">
        <v>145</v>
      </c>
      <c r="V14" s="92">
        <v>146</v>
      </c>
      <c r="W14" s="92">
        <v>146</v>
      </c>
      <c r="X14" s="92">
        <v>146</v>
      </c>
      <c r="Y14" s="92">
        <v>147</v>
      </c>
      <c r="Z14" s="92">
        <v>147</v>
      </c>
      <c r="AA14" s="92">
        <v>147</v>
      </c>
      <c r="AB14" s="92">
        <v>148</v>
      </c>
      <c r="AC14" s="92">
        <v>149</v>
      </c>
      <c r="AD14" s="92">
        <v>149</v>
      </c>
      <c r="AE14" s="92">
        <v>149</v>
      </c>
      <c r="AF14" s="92">
        <v>149</v>
      </c>
      <c r="AG14" s="92">
        <v>149</v>
      </c>
    </row>
    <row r="15" spans="2:33" x14ac:dyDescent="0.2">
      <c r="B15" s="38" t="s">
        <v>14</v>
      </c>
      <c r="C15" s="92">
        <v>155</v>
      </c>
      <c r="D15" s="92">
        <v>155</v>
      </c>
      <c r="E15" s="92">
        <v>155</v>
      </c>
      <c r="F15" s="92">
        <v>155</v>
      </c>
      <c r="G15" s="92">
        <v>155</v>
      </c>
      <c r="H15" s="92">
        <v>155</v>
      </c>
      <c r="I15" s="92">
        <v>155</v>
      </c>
      <c r="J15" s="92">
        <v>155</v>
      </c>
      <c r="K15" s="92">
        <v>155</v>
      </c>
      <c r="L15" s="92">
        <v>155</v>
      </c>
      <c r="M15" s="92">
        <v>155</v>
      </c>
      <c r="N15" s="92">
        <v>155</v>
      </c>
      <c r="O15" s="92">
        <v>155</v>
      </c>
      <c r="P15" s="92">
        <v>155</v>
      </c>
      <c r="Q15" s="92">
        <v>155</v>
      </c>
      <c r="R15" s="92">
        <v>155</v>
      </c>
      <c r="S15" s="92">
        <v>155</v>
      </c>
      <c r="T15" s="92">
        <v>155</v>
      </c>
      <c r="U15" s="92">
        <v>155</v>
      </c>
      <c r="V15" s="92">
        <v>155</v>
      </c>
      <c r="W15" s="92">
        <v>155</v>
      </c>
      <c r="X15" s="92">
        <v>155</v>
      </c>
      <c r="Y15" s="92">
        <v>155</v>
      </c>
      <c r="Z15" s="92">
        <v>155</v>
      </c>
      <c r="AA15" s="92">
        <v>155</v>
      </c>
      <c r="AB15" s="92">
        <v>155</v>
      </c>
      <c r="AC15" s="92">
        <v>155</v>
      </c>
      <c r="AD15" s="92">
        <v>155</v>
      </c>
      <c r="AE15" s="92">
        <v>155</v>
      </c>
      <c r="AF15" s="92">
        <v>155</v>
      </c>
      <c r="AG15" s="92">
        <v>155</v>
      </c>
    </row>
    <row r="16" spans="2:33" x14ac:dyDescent="0.2">
      <c r="B16" s="51" t="s">
        <v>34</v>
      </c>
      <c r="C16" s="106"/>
      <c r="D16" s="106"/>
      <c r="E16" s="106"/>
      <c r="F16" s="106"/>
      <c r="G16" s="106"/>
      <c r="H16" s="106"/>
      <c r="I16" s="106"/>
      <c r="J16" s="106"/>
      <c r="K16" s="106"/>
      <c r="L16" s="106"/>
      <c r="M16" s="106"/>
      <c r="N16" s="106"/>
      <c r="O16" s="106"/>
      <c r="P16" s="106"/>
      <c r="Q16" s="106"/>
      <c r="R16" s="106"/>
      <c r="S16" s="106"/>
      <c r="T16" s="106"/>
      <c r="U16" s="106"/>
      <c r="V16" s="106"/>
      <c r="W16" s="106"/>
      <c r="X16" s="106"/>
      <c r="Y16" s="106"/>
      <c r="Z16" s="106"/>
      <c r="AA16" s="106"/>
      <c r="AB16" s="106"/>
      <c r="AC16" s="106"/>
      <c r="AD16" s="106"/>
      <c r="AE16" s="106"/>
      <c r="AF16" s="106"/>
      <c r="AG16" s="106"/>
    </row>
    <row r="17" spans="2:33" x14ac:dyDescent="0.2">
      <c r="B17" s="38" t="s">
        <v>12</v>
      </c>
      <c r="C17" s="92">
        <v>235.87938890570675</v>
      </c>
      <c r="D17" s="92">
        <v>235.87938890570675</v>
      </c>
      <c r="E17" s="92">
        <v>235.87938890570675</v>
      </c>
      <c r="F17" s="92">
        <v>235.87938890570675</v>
      </c>
      <c r="G17" s="92">
        <v>235.87938890570675</v>
      </c>
      <c r="H17" s="92">
        <v>235.87938890570675</v>
      </c>
      <c r="I17" s="92">
        <v>235.87938890570675</v>
      </c>
      <c r="J17" s="92">
        <v>235.87938890570675</v>
      </c>
      <c r="K17" s="92">
        <v>235.87938890570675</v>
      </c>
      <c r="L17" s="92">
        <v>235.87938890570675</v>
      </c>
      <c r="M17" s="92">
        <v>235.87938890570675</v>
      </c>
      <c r="N17" s="92">
        <v>235.87938890570675</v>
      </c>
      <c r="O17" s="92">
        <v>235.87938890570675</v>
      </c>
      <c r="P17" s="92">
        <v>235.87938890570675</v>
      </c>
      <c r="Q17" s="92">
        <v>236.31080061188788</v>
      </c>
      <c r="R17" s="92">
        <v>236.54780770508091</v>
      </c>
      <c r="S17" s="92">
        <v>236.98159530050114</v>
      </c>
      <c r="T17" s="92">
        <v>237.54327937649106</v>
      </c>
      <c r="U17" s="92">
        <v>238.35487636675632</v>
      </c>
      <c r="V17" s="92">
        <v>238.970107231734</v>
      </c>
      <c r="W17" s="92">
        <v>239.64978232017563</v>
      </c>
      <c r="X17" s="92">
        <v>240.12083725238799</v>
      </c>
      <c r="Y17" s="92">
        <v>241.21861744518017</v>
      </c>
      <c r="Z17" s="92">
        <v>241.5825406678631</v>
      </c>
      <c r="AA17" s="92">
        <v>241.99986736127829</v>
      </c>
      <c r="AB17" s="92">
        <v>242.80378853062581</v>
      </c>
      <c r="AC17" s="92">
        <v>243.90625822561503</v>
      </c>
      <c r="AD17" s="92">
        <v>243.95667150427033</v>
      </c>
      <c r="AE17" s="92">
        <v>243.9640803588895</v>
      </c>
      <c r="AF17" s="92">
        <v>243.9985639215555</v>
      </c>
      <c r="AG17" s="92">
        <v>243.32545456794608</v>
      </c>
    </row>
    <row r="18" spans="2:33" x14ac:dyDescent="0.2">
      <c r="B18" s="38" t="s">
        <v>13</v>
      </c>
      <c r="C18" s="92">
        <v>234.16218273618074</v>
      </c>
      <c r="D18" s="92">
        <v>234.16218273618074</v>
      </c>
      <c r="E18" s="92">
        <v>234.16218273618074</v>
      </c>
      <c r="F18" s="92">
        <v>234.16218273618074</v>
      </c>
      <c r="G18" s="92">
        <v>234.16218273618074</v>
      </c>
      <c r="H18" s="92">
        <v>234.16218273618074</v>
      </c>
      <c r="I18" s="92">
        <v>234.16218273618074</v>
      </c>
      <c r="J18" s="92">
        <v>234.16218273618074</v>
      </c>
      <c r="K18" s="92">
        <v>234.16218273618074</v>
      </c>
      <c r="L18" s="92">
        <v>234.16218273618074</v>
      </c>
      <c r="M18" s="92">
        <v>234.16218273618074</v>
      </c>
      <c r="N18" s="92">
        <v>234.16218273618074</v>
      </c>
      <c r="O18" s="92">
        <v>234.16218273618074</v>
      </c>
      <c r="P18" s="92">
        <v>234.16218273618074</v>
      </c>
      <c r="Q18" s="92">
        <v>232.83611474664977</v>
      </c>
      <c r="R18" s="92">
        <v>230.77302413784642</v>
      </c>
      <c r="S18" s="92">
        <v>229.63524509902612</v>
      </c>
      <c r="T18" s="92">
        <v>227.32174503291301</v>
      </c>
      <c r="U18" s="92">
        <v>226.17805564867007</v>
      </c>
      <c r="V18" s="92">
        <v>224.1207326017396</v>
      </c>
      <c r="W18" s="92">
        <v>222.65787127812163</v>
      </c>
      <c r="X18" s="92">
        <v>220.54669343889839</v>
      </c>
      <c r="Y18" s="92">
        <v>219.32249942890763</v>
      </c>
      <c r="Z18" s="92">
        <v>217.23593065072728</v>
      </c>
      <c r="AA18" s="92">
        <v>216.06032611850537</v>
      </c>
      <c r="AB18" s="92">
        <v>213.69546449115381</v>
      </c>
      <c r="AC18" s="92">
        <v>214.59391460149919</v>
      </c>
      <c r="AD18" s="92">
        <v>214.5850933368813</v>
      </c>
      <c r="AE18" s="92">
        <v>214.55275194126017</v>
      </c>
      <c r="AF18" s="92">
        <v>214.40565513141112</v>
      </c>
      <c r="AG18" s="92">
        <v>212.0829837958982</v>
      </c>
    </row>
    <row r="19" spans="2:33" x14ac:dyDescent="0.2">
      <c r="B19" s="38" t="s">
        <v>35</v>
      </c>
      <c r="C19" s="92">
        <v>221</v>
      </c>
      <c r="D19" s="92">
        <v>221</v>
      </c>
      <c r="E19" s="92">
        <v>221</v>
      </c>
      <c r="F19" s="92">
        <v>221</v>
      </c>
      <c r="G19" s="92">
        <v>221</v>
      </c>
      <c r="H19" s="92">
        <v>221</v>
      </c>
      <c r="I19" s="92">
        <v>221</v>
      </c>
      <c r="J19" s="92">
        <v>221</v>
      </c>
      <c r="K19" s="92">
        <v>221</v>
      </c>
      <c r="L19" s="92">
        <v>221</v>
      </c>
      <c r="M19" s="92">
        <v>221</v>
      </c>
      <c r="N19" s="92">
        <v>221</v>
      </c>
      <c r="O19" s="92">
        <v>221</v>
      </c>
      <c r="P19" s="92">
        <v>221</v>
      </c>
      <c r="Q19" s="92">
        <v>221</v>
      </c>
      <c r="R19" s="92">
        <v>221</v>
      </c>
      <c r="S19" s="92">
        <v>220</v>
      </c>
      <c r="T19" s="92">
        <v>220</v>
      </c>
      <c r="U19" s="92">
        <v>220</v>
      </c>
      <c r="V19" s="92">
        <v>219</v>
      </c>
      <c r="W19" s="92">
        <v>219</v>
      </c>
      <c r="X19" s="92">
        <v>219</v>
      </c>
      <c r="Y19" s="92">
        <v>218</v>
      </c>
      <c r="Z19" s="92">
        <v>218</v>
      </c>
      <c r="AA19" s="92">
        <v>218</v>
      </c>
      <c r="AB19" s="92">
        <v>217</v>
      </c>
      <c r="AC19" s="92">
        <v>216</v>
      </c>
      <c r="AD19" s="92">
        <v>216</v>
      </c>
      <c r="AE19" s="92">
        <v>216</v>
      </c>
      <c r="AF19" s="92">
        <v>216</v>
      </c>
      <c r="AG19" s="92">
        <v>216</v>
      </c>
    </row>
    <row r="20" spans="2:33" x14ac:dyDescent="0.2">
      <c r="B20" s="38" t="s">
        <v>36</v>
      </c>
      <c r="C20" s="92">
        <v>221</v>
      </c>
      <c r="D20" s="92">
        <v>221</v>
      </c>
      <c r="E20" s="92">
        <v>221</v>
      </c>
      <c r="F20" s="92">
        <v>221</v>
      </c>
      <c r="G20" s="92">
        <v>221</v>
      </c>
      <c r="H20" s="92">
        <v>221</v>
      </c>
      <c r="I20" s="92">
        <v>221</v>
      </c>
      <c r="J20" s="92">
        <v>221</v>
      </c>
      <c r="K20" s="92">
        <v>221</v>
      </c>
      <c r="L20" s="92">
        <v>221</v>
      </c>
      <c r="M20" s="92">
        <v>221</v>
      </c>
      <c r="N20" s="92">
        <v>221</v>
      </c>
      <c r="O20" s="92">
        <v>221</v>
      </c>
      <c r="P20" s="92">
        <v>221</v>
      </c>
      <c r="Q20" s="92">
        <v>221</v>
      </c>
      <c r="R20" s="92">
        <v>221</v>
      </c>
      <c r="S20" s="92">
        <v>220</v>
      </c>
      <c r="T20" s="92">
        <v>220</v>
      </c>
      <c r="U20" s="92">
        <v>220</v>
      </c>
      <c r="V20" s="92">
        <v>219</v>
      </c>
      <c r="W20" s="92">
        <v>219</v>
      </c>
      <c r="X20" s="92">
        <v>219</v>
      </c>
      <c r="Y20" s="92">
        <v>218</v>
      </c>
      <c r="Z20" s="92">
        <v>218</v>
      </c>
      <c r="AA20" s="92">
        <v>218</v>
      </c>
      <c r="AB20" s="92">
        <v>217</v>
      </c>
      <c r="AC20" s="92">
        <v>216</v>
      </c>
      <c r="AD20" s="92">
        <v>216</v>
      </c>
      <c r="AE20" s="92">
        <v>216</v>
      </c>
      <c r="AF20" s="92">
        <v>216</v>
      </c>
      <c r="AG20" s="92">
        <v>216</v>
      </c>
    </row>
    <row r="21" spans="2:33" x14ac:dyDescent="0.2">
      <c r="B21" s="38" t="s">
        <v>334</v>
      </c>
      <c r="C21" s="92">
        <v>221</v>
      </c>
      <c r="D21" s="92">
        <v>221</v>
      </c>
      <c r="E21" s="92">
        <v>221</v>
      </c>
      <c r="F21" s="92">
        <v>221</v>
      </c>
      <c r="G21" s="92">
        <v>221</v>
      </c>
      <c r="H21" s="92">
        <v>221</v>
      </c>
      <c r="I21" s="92">
        <v>221</v>
      </c>
      <c r="J21" s="92">
        <v>221</v>
      </c>
      <c r="K21" s="92">
        <v>221</v>
      </c>
      <c r="L21" s="92">
        <v>221</v>
      </c>
      <c r="M21" s="92">
        <v>221</v>
      </c>
      <c r="N21" s="92">
        <v>221</v>
      </c>
      <c r="O21" s="92">
        <v>221</v>
      </c>
      <c r="P21" s="92">
        <v>221</v>
      </c>
      <c r="Q21" s="92">
        <v>221</v>
      </c>
      <c r="R21" s="92">
        <v>221</v>
      </c>
      <c r="S21" s="92">
        <v>221</v>
      </c>
      <c r="T21" s="92">
        <v>220</v>
      </c>
      <c r="U21" s="92">
        <v>220</v>
      </c>
      <c r="V21" s="92">
        <v>220</v>
      </c>
      <c r="W21" s="92">
        <v>220</v>
      </c>
      <c r="X21" s="92">
        <v>219</v>
      </c>
      <c r="Y21" s="92">
        <v>219</v>
      </c>
      <c r="Z21" s="92">
        <v>219</v>
      </c>
      <c r="AA21" s="92">
        <v>219</v>
      </c>
      <c r="AB21" s="92">
        <v>218</v>
      </c>
      <c r="AC21" s="92">
        <v>218</v>
      </c>
      <c r="AD21" s="92">
        <v>218</v>
      </c>
      <c r="AE21" s="92">
        <v>218</v>
      </c>
      <c r="AF21" s="92">
        <v>218</v>
      </c>
      <c r="AG21" s="92">
        <v>218</v>
      </c>
    </row>
    <row r="22" spans="2:33" x14ac:dyDescent="0.2">
      <c r="B22" s="38" t="s">
        <v>335</v>
      </c>
      <c r="C22" s="92">
        <v>221</v>
      </c>
      <c r="D22" s="92">
        <v>221</v>
      </c>
      <c r="E22" s="92">
        <v>221</v>
      </c>
      <c r="F22" s="92">
        <v>221</v>
      </c>
      <c r="G22" s="92">
        <v>221</v>
      </c>
      <c r="H22" s="92">
        <v>221</v>
      </c>
      <c r="I22" s="92">
        <v>221</v>
      </c>
      <c r="J22" s="92">
        <v>221</v>
      </c>
      <c r="K22" s="92">
        <v>221</v>
      </c>
      <c r="L22" s="92">
        <v>221</v>
      </c>
      <c r="M22" s="92">
        <v>221</v>
      </c>
      <c r="N22" s="92">
        <v>221</v>
      </c>
      <c r="O22" s="92">
        <v>221</v>
      </c>
      <c r="P22" s="92">
        <v>221</v>
      </c>
      <c r="Q22" s="92">
        <v>221</v>
      </c>
      <c r="R22" s="92">
        <v>221</v>
      </c>
      <c r="S22" s="92">
        <v>221</v>
      </c>
      <c r="T22" s="92">
        <v>220</v>
      </c>
      <c r="U22" s="92">
        <v>220</v>
      </c>
      <c r="V22" s="92">
        <v>220</v>
      </c>
      <c r="W22" s="92">
        <v>220</v>
      </c>
      <c r="X22" s="92">
        <v>219</v>
      </c>
      <c r="Y22" s="92">
        <v>219</v>
      </c>
      <c r="Z22" s="92">
        <v>219</v>
      </c>
      <c r="AA22" s="92">
        <v>219</v>
      </c>
      <c r="AB22" s="92">
        <v>218</v>
      </c>
      <c r="AC22" s="92">
        <v>218</v>
      </c>
      <c r="AD22" s="92">
        <v>218</v>
      </c>
      <c r="AE22" s="92">
        <v>218</v>
      </c>
      <c r="AF22" s="92">
        <v>218</v>
      </c>
      <c r="AG22" s="92">
        <v>218</v>
      </c>
    </row>
    <row r="23" spans="2:33" x14ac:dyDescent="0.2">
      <c r="B23" s="38" t="s">
        <v>336</v>
      </c>
      <c r="C23" s="92">
        <v>221</v>
      </c>
      <c r="D23" s="92">
        <v>221</v>
      </c>
      <c r="E23" s="92">
        <v>221</v>
      </c>
      <c r="F23" s="92">
        <v>221</v>
      </c>
      <c r="G23" s="92">
        <v>221</v>
      </c>
      <c r="H23" s="92">
        <v>221</v>
      </c>
      <c r="I23" s="92">
        <v>221</v>
      </c>
      <c r="J23" s="92">
        <v>221</v>
      </c>
      <c r="K23" s="92">
        <v>221</v>
      </c>
      <c r="L23" s="92">
        <v>221</v>
      </c>
      <c r="M23" s="92">
        <v>221</v>
      </c>
      <c r="N23" s="92">
        <v>221</v>
      </c>
      <c r="O23" s="92">
        <v>221</v>
      </c>
      <c r="P23" s="92">
        <v>221</v>
      </c>
      <c r="Q23" s="92">
        <v>221</v>
      </c>
      <c r="R23" s="92">
        <v>221</v>
      </c>
      <c r="S23" s="92">
        <v>221</v>
      </c>
      <c r="T23" s="92">
        <v>220</v>
      </c>
      <c r="U23" s="92">
        <v>220</v>
      </c>
      <c r="V23" s="92">
        <v>220</v>
      </c>
      <c r="W23" s="92">
        <v>220</v>
      </c>
      <c r="X23" s="92">
        <v>219</v>
      </c>
      <c r="Y23" s="92">
        <v>219</v>
      </c>
      <c r="Z23" s="92">
        <v>219</v>
      </c>
      <c r="AA23" s="92">
        <v>219</v>
      </c>
      <c r="AB23" s="92">
        <v>218</v>
      </c>
      <c r="AC23" s="92">
        <v>218</v>
      </c>
      <c r="AD23" s="92">
        <v>218</v>
      </c>
      <c r="AE23" s="92">
        <v>218</v>
      </c>
      <c r="AF23" s="92">
        <v>218</v>
      </c>
      <c r="AG23" s="92">
        <v>218</v>
      </c>
    </row>
    <row r="24" spans="2:33" x14ac:dyDescent="0.2">
      <c r="B24" s="38" t="s">
        <v>337</v>
      </c>
      <c r="C24" s="92">
        <v>221</v>
      </c>
      <c r="D24" s="92">
        <v>221</v>
      </c>
      <c r="E24" s="92">
        <v>221</v>
      </c>
      <c r="F24" s="92">
        <v>221</v>
      </c>
      <c r="G24" s="92">
        <v>221</v>
      </c>
      <c r="H24" s="92">
        <v>221</v>
      </c>
      <c r="I24" s="92">
        <v>221</v>
      </c>
      <c r="J24" s="92">
        <v>221</v>
      </c>
      <c r="K24" s="92">
        <v>221</v>
      </c>
      <c r="L24" s="92">
        <v>221</v>
      </c>
      <c r="M24" s="92">
        <v>221</v>
      </c>
      <c r="N24" s="92">
        <v>221</v>
      </c>
      <c r="O24" s="92">
        <v>221</v>
      </c>
      <c r="P24" s="92">
        <v>221</v>
      </c>
      <c r="Q24" s="92">
        <v>221</v>
      </c>
      <c r="R24" s="92">
        <v>221</v>
      </c>
      <c r="S24" s="92">
        <v>220</v>
      </c>
      <c r="T24" s="92">
        <v>220</v>
      </c>
      <c r="U24" s="92">
        <v>220</v>
      </c>
      <c r="V24" s="92">
        <v>219</v>
      </c>
      <c r="W24" s="92">
        <v>219</v>
      </c>
      <c r="X24" s="92">
        <v>219</v>
      </c>
      <c r="Y24" s="92">
        <v>218</v>
      </c>
      <c r="Z24" s="92">
        <v>218</v>
      </c>
      <c r="AA24" s="92">
        <v>218</v>
      </c>
      <c r="AB24" s="92">
        <v>217</v>
      </c>
      <c r="AC24" s="92">
        <v>216</v>
      </c>
      <c r="AD24" s="92">
        <v>216</v>
      </c>
      <c r="AE24" s="92">
        <v>216</v>
      </c>
      <c r="AF24" s="92">
        <v>216</v>
      </c>
      <c r="AG24" s="92">
        <v>216</v>
      </c>
    </row>
    <row r="25" spans="2:33" x14ac:dyDescent="0.2">
      <c r="B25" s="38" t="s">
        <v>338</v>
      </c>
      <c r="C25" s="92">
        <v>221</v>
      </c>
      <c r="D25" s="92">
        <v>221</v>
      </c>
      <c r="E25" s="92">
        <v>221</v>
      </c>
      <c r="F25" s="92">
        <v>221</v>
      </c>
      <c r="G25" s="92">
        <v>221</v>
      </c>
      <c r="H25" s="92">
        <v>221</v>
      </c>
      <c r="I25" s="92">
        <v>221</v>
      </c>
      <c r="J25" s="92">
        <v>221</v>
      </c>
      <c r="K25" s="92">
        <v>221</v>
      </c>
      <c r="L25" s="92">
        <v>221</v>
      </c>
      <c r="M25" s="92">
        <v>221</v>
      </c>
      <c r="N25" s="92">
        <v>221</v>
      </c>
      <c r="O25" s="92">
        <v>221</v>
      </c>
      <c r="P25" s="92">
        <v>221</v>
      </c>
      <c r="Q25" s="92">
        <v>221</v>
      </c>
      <c r="R25" s="92">
        <v>221</v>
      </c>
      <c r="S25" s="92">
        <v>221</v>
      </c>
      <c r="T25" s="92">
        <v>220</v>
      </c>
      <c r="U25" s="92">
        <v>220</v>
      </c>
      <c r="V25" s="92">
        <v>220</v>
      </c>
      <c r="W25" s="92">
        <v>220</v>
      </c>
      <c r="X25" s="92">
        <v>219</v>
      </c>
      <c r="Y25" s="92">
        <v>219</v>
      </c>
      <c r="Z25" s="92">
        <v>219</v>
      </c>
      <c r="AA25" s="92">
        <v>219</v>
      </c>
      <c r="AB25" s="92">
        <v>218</v>
      </c>
      <c r="AC25" s="92">
        <v>217</v>
      </c>
      <c r="AD25" s="92">
        <v>217</v>
      </c>
      <c r="AE25" s="92">
        <v>217</v>
      </c>
      <c r="AF25" s="92">
        <v>217</v>
      </c>
      <c r="AG25" s="92">
        <v>217</v>
      </c>
    </row>
    <row r="26" spans="2:33" x14ac:dyDescent="0.2">
      <c r="B26" s="38" t="s">
        <v>339</v>
      </c>
      <c r="C26" s="92">
        <v>221</v>
      </c>
      <c r="D26" s="92">
        <v>221</v>
      </c>
      <c r="E26" s="92">
        <v>221</v>
      </c>
      <c r="F26" s="92">
        <v>221</v>
      </c>
      <c r="G26" s="92">
        <v>221</v>
      </c>
      <c r="H26" s="92">
        <v>221</v>
      </c>
      <c r="I26" s="92">
        <v>221</v>
      </c>
      <c r="J26" s="92">
        <v>221</v>
      </c>
      <c r="K26" s="92">
        <v>221</v>
      </c>
      <c r="L26" s="92">
        <v>221</v>
      </c>
      <c r="M26" s="92">
        <v>221</v>
      </c>
      <c r="N26" s="92">
        <v>221</v>
      </c>
      <c r="O26" s="92">
        <v>221</v>
      </c>
      <c r="P26" s="92">
        <v>221</v>
      </c>
      <c r="Q26" s="92">
        <v>221</v>
      </c>
      <c r="R26" s="92">
        <v>221</v>
      </c>
      <c r="S26" s="92">
        <v>220</v>
      </c>
      <c r="T26" s="92">
        <v>220</v>
      </c>
      <c r="U26" s="92">
        <v>220</v>
      </c>
      <c r="V26" s="92">
        <v>219</v>
      </c>
      <c r="W26" s="92">
        <v>219</v>
      </c>
      <c r="X26" s="92">
        <v>219</v>
      </c>
      <c r="Y26" s="92">
        <v>218</v>
      </c>
      <c r="Z26" s="92">
        <v>218</v>
      </c>
      <c r="AA26" s="92">
        <v>218</v>
      </c>
      <c r="AB26" s="92">
        <v>217</v>
      </c>
      <c r="AC26" s="92">
        <v>216</v>
      </c>
      <c r="AD26" s="92">
        <v>216</v>
      </c>
      <c r="AE26" s="92">
        <v>216</v>
      </c>
      <c r="AF26" s="92">
        <v>216</v>
      </c>
      <c r="AG26" s="92">
        <v>216</v>
      </c>
    </row>
    <row r="27" spans="2:33" x14ac:dyDescent="0.2">
      <c r="B27" s="81" t="s">
        <v>14</v>
      </c>
      <c r="C27" s="98">
        <v>210</v>
      </c>
      <c r="D27" s="98">
        <v>210</v>
      </c>
      <c r="E27" s="98">
        <v>210</v>
      </c>
      <c r="F27" s="98">
        <v>210</v>
      </c>
      <c r="G27" s="98">
        <v>210</v>
      </c>
      <c r="H27" s="98">
        <v>210</v>
      </c>
      <c r="I27" s="98">
        <v>210</v>
      </c>
      <c r="J27" s="98">
        <v>210</v>
      </c>
      <c r="K27" s="98">
        <v>210</v>
      </c>
      <c r="L27" s="98">
        <v>210</v>
      </c>
      <c r="M27" s="98">
        <v>210</v>
      </c>
      <c r="N27" s="98">
        <v>210</v>
      </c>
      <c r="O27" s="98">
        <v>210</v>
      </c>
      <c r="P27" s="98">
        <v>210</v>
      </c>
      <c r="Q27" s="98">
        <v>210</v>
      </c>
      <c r="R27" s="98">
        <v>210</v>
      </c>
      <c r="S27" s="98">
        <v>210</v>
      </c>
      <c r="T27" s="98">
        <v>210</v>
      </c>
      <c r="U27" s="98">
        <v>210</v>
      </c>
      <c r="V27" s="98">
        <v>210</v>
      </c>
      <c r="W27" s="98">
        <v>210</v>
      </c>
      <c r="X27" s="98">
        <v>210</v>
      </c>
      <c r="Y27" s="98">
        <v>210</v>
      </c>
      <c r="Z27" s="98">
        <v>210</v>
      </c>
      <c r="AA27" s="98">
        <v>210</v>
      </c>
      <c r="AB27" s="98">
        <v>210</v>
      </c>
      <c r="AC27" s="98">
        <v>210</v>
      </c>
      <c r="AD27" s="98">
        <v>210</v>
      </c>
      <c r="AE27" s="98">
        <v>210</v>
      </c>
      <c r="AF27" s="98">
        <v>210</v>
      </c>
      <c r="AG27" s="98">
        <v>210</v>
      </c>
    </row>
    <row r="28" spans="2:33" ht="12.75" customHeight="1" x14ac:dyDescent="0.2">
      <c r="B28" s="51" t="s">
        <v>355</v>
      </c>
      <c r="C28" s="106"/>
      <c r="D28" s="106"/>
      <c r="E28" s="106"/>
      <c r="F28" s="106"/>
      <c r="G28" s="106"/>
      <c r="H28" s="106"/>
      <c r="I28" s="106"/>
      <c r="J28" s="106"/>
      <c r="K28" s="106"/>
      <c r="L28" s="106"/>
      <c r="M28" s="106"/>
      <c r="N28" s="106"/>
      <c r="O28" s="106"/>
      <c r="P28" s="106"/>
      <c r="Q28" s="106"/>
      <c r="R28" s="106"/>
      <c r="S28" s="106"/>
      <c r="T28" s="106"/>
      <c r="U28" s="106"/>
      <c r="V28" s="106"/>
      <c r="W28" s="106"/>
      <c r="X28" s="106"/>
      <c r="Y28" s="106"/>
      <c r="Z28" s="106"/>
      <c r="AA28" s="106"/>
      <c r="AB28" s="106"/>
      <c r="AC28" s="106"/>
      <c r="AD28" s="106"/>
      <c r="AE28" s="106"/>
      <c r="AF28" s="106"/>
      <c r="AG28" s="106"/>
    </row>
    <row r="29" spans="2:33" x14ac:dyDescent="0.2">
      <c r="B29" s="38" t="s">
        <v>12</v>
      </c>
      <c r="C29" s="93">
        <f t="shared" ref="C29:N39" si="0">D29</f>
        <v>1.8200000000000001E-2</v>
      </c>
      <c r="D29" s="93">
        <f t="shared" si="0"/>
        <v>1.8200000000000001E-2</v>
      </c>
      <c r="E29" s="93">
        <f t="shared" si="0"/>
        <v>1.8200000000000001E-2</v>
      </c>
      <c r="F29" s="93">
        <f t="shared" si="0"/>
        <v>1.8200000000000001E-2</v>
      </c>
      <c r="G29" s="93">
        <f t="shared" si="0"/>
        <v>1.8200000000000001E-2</v>
      </c>
      <c r="H29" s="93">
        <f t="shared" si="0"/>
        <v>1.8200000000000001E-2</v>
      </c>
      <c r="I29" s="93">
        <f t="shared" si="0"/>
        <v>1.8200000000000001E-2</v>
      </c>
      <c r="J29" s="93">
        <f t="shared" si="0"/>
        <v>1.8200000000000001E-2</v>
      </c>
      <c r="K29" s="93">
        <f t="shared" si="0"/>
        <v>1.8200000000000001E-2</v>
      </c>
      <c r="L29" s="93">
        <f t="shared" si="0"/>
        <v>1.8200000000000001E-2</v>
      </c>
      <c r="M29" s="93">
        <f t="shared" si="0"/>
        <v>1.8200000000000001E-2</v>
      </c>
      <c r="N29" s="93">
        <f t="shared" si="0"/>
        <v>1.8200000000000001E-2</v>
      </c>
      <c r="O29" s="93">
        <f>P29</f>
        <v>1.8200000000000001E-2</v>
      </c>
      <c r="P29" s="93">
        <v>1.8200000000000001E-2</v>
      </c>
      <c r="Q29" s="93">
        <v>1.6800000000000002E-2</v>
      </c>
      <c r="R29" s="93">
        <v>1.54E-2</v>
      </c>
      <c r="S29" s="93">
        <v>1.3999999999999999E-2</v>
      </c>
      <c r="T29" s="93">
        <v>1.2599999999999998E-2</v>
      </c>
      <c r="U29" s="93">
        <v>1.1199999999999996E-2</v>
      </c>
      <c r="V29" s="93">
        <v>9.7999999999999962E-3</v>
      </c>
      <c r="W29" s="93">
        <v>8.399999999999996E-3</v>
      </c>
      <c r="X29" s="93">
        <v>6.9999999999999958E-3</v>
      </c>
      <c r="Y29" s="93">
        <v>5.5999999999999965E-3</v>
      </c>
      <c r="Z29" s="93">
        <v>4.1999999999999963E-3</v>
      </c>
      <c r="AA29" s="93">
        <v>2.7999999999999956E-3</v>
      </c>
      <c r="AB29" s="93">
        <v>1.3999999999999956E-3</v>
      </c>
      <c r="AC29" s="93">
        <v>0</v>
      </c>
      <c r="AD29" s="93">
        <v>0</v>
      </c>
      <c r="AE29" s="93">
        <v>0</v>
      </c>
      <c r="AF29" s="93">
        <v>0</v>
      </c>
      <c r="AG29" s="93">
        <v>0</v>
      </c>
    </row>
    <row r="30" spans="2:33" x14ac:dyDescent="0.2">
      <c r="B30" s="38" t="s">
        <v>13</v>
      </c>
      <c r="C30" s="93">
        <f t="shared" si="0"/>
        <v>0.16239999999999999</v>
      </c>
      <c r="D30" s="93">
        <f t="shared" si="0"/>
        <v>0.16239999999999999</v>
      </c>
      <c r="E30" s="93">
        <f t="shared" si="0"/>
        <v>0.16239999999999999</v>
      </c>
      <c r="F30" s="93">
        <f t="shared" si="0"/>
        <v>0.16239999999999999</v>
      </c>
      <c r="G30" s="93">
        <f t="shared" si="0"/>
        <v>0.16239999999999999</v>
      </c>
      <c r="H30" s="93">
        <f t="shared" si="0"/>
        <v>0.16239999999999999</v>
      </c>
      <c r="I30" s="93">
        <f t="shared" si="0"/>
        <v>0.16239999999999999</v>
      </c>
      <c r="J30" s="93">
        <f t="shared" si="0"/>
        <v>0.16239999999999999</v>
      </c>
      <c r="K30" s="93">
        <f t="shared" si="0"/>
        <v>0.16239999999999999</v>
      </c>
      <c r="L30" s="93">
        <f t="shared" si="0"/>
        <v>0.16239999999999999</v>
      </c>
      <c r="M30" s="93">
        <f t="shared" si="0"/>
        <v>0.16239999999999999</v>
      </c>
      <c r="N30" s="93">
        <f t="shared" si="0"/>
        <v>0.16239999999999999</v>
      </c>
      <c r="O30" s="93">
        <f t="shared" ref="O30:O39" si="1">P30</f>
        <v>0.16239999999999999</v>
      </c>
      <c r="P30" s="93">
        <v>0.16239999999999999</v>
      </c>
      <c r="Q30" s="93">
        <v>0.15140091785288701</v>
      </c>
      <c r="R30" s="93">
        <v>0.14040183570577403</v>
      </c>
      <c r="S30" s="93">
        <v>0.12940275355866102</v>
      </c>
      <c r="T30" s="93">
        <v>0.11840367141154803</v>
      </c>
      <c r="U30" s="93">
        <v>0.10740458926443505</v>
      </c>
      <c r="V30" s="93">
        <v>9.640550711732207E-2</v>
      </c>
      <c r="W30" s="93">
        <v>8.5406424970209074E-2</v>
      </c>
      <c r="X30" s="93">
        <v>7.4407342823096093E-2</v>
      </c>
      <c r="Y30" s="93">
        <v>6.3408260675983111E-2</v>
      </c>
      <c r="Z30" s="93">
        <v>5.2409178528870122E-2</v>
      </c>
      <c r="AA30" s="93">
        <v>4.1410096381757133E-2</v>
      </c>
      <c r="AB30" s="93">
        <v>3.0411014234644148E-2</v>
      </c>
      <c r="AC30" s="93">
        <v>1.9411932087531173E-2</v>
      </c>
      <c r="AD30" s="93">
        <v>2.7025397427793828E-2</v>
      </c>
      <c r="AE30" s="93">
        <v>1.7973175524041471E-2</v>
      </c>
      <c r="AF30" s="93">
        <v>1.7973175524041471E-2</v>
      </c>
      <c r="AG30" s="93">
        <v>1.7973175524041471E-2</v>
      </c>
    </row>
    <row r="31" spans="2:33" x14ac:dyDescent="0.2">
      <c r="B31" s="38" t="s">
        <v>35</v>
      </c>
      <c r="C31" s="93">
        <f t="shared" si="0"/>
        <v>4.1299999999999996E-2</v>
      </c>
      <c r="D31" s="93">
        <f t="shared" si="0"/>
        <v>4.1299999999999996E-2</v>
      </c>
      <c r="E31" s="93">
        <f t="shared" si="0"/>
        <v>4.1299999999999996E-2</v>
      </c>
      <c r="F31" s="93">
        <f t="shared" si="0"/>
        <v>4.1299999999999996E-2</v>
      </c>
      <c r="G31" s="93">
        <f t="shared" si="0"/>
        <v>4.1299999999999996E-2</v>
      </c>
      <c r="H31" s="93">
        <f t="shared" si="0"/>
        <v>4.1299999999999996E-2</v>
      </c>
      <c r="I31" s="93">
        <f t="shared" si="0"/>
        <v>4.1299999999999996E-2</v>
      </c>
      <c r="J31" s="93">
        <f t="shared" si="0"/>
        <v>4.1299999999999996E-2</v>
      </c>
      <c r="K31" s="93">
        <f t="shared" si="0"/>
        <v>4.1299999999999996E-2</v>
      </c>
      <c r="L31" s="93">
        <f t="shared" si="0"/>
        <v>4.1299999999999996E-2</v>
      </c>
      <c r="M31" s="93">
        <f t="shared" si="0"/>
        <v>4.1299999999999996E-2</v>
      </c>
      <c r="N31" s="93">
        <f t="shared" si="0"/>
        <v>4.1299999999999996E-2</v>
      </c>
      <c r="O31" s="93">
        <f t="shared" si="1"/>
        <v>4.1299999999999996E-2</v>
      </c>
      <c r="P31" s="93">
        <v>4.1299999999999996E-2</v>
      </c>
      <c r="Q31" s="93">
        <v>3.8123076923076919E-2</v>
      </c>
      <c r="R31" s="93">
        <v>3.4946153846153842E-2</v>
      </c>
      <c r="S31" s="93">
        <v>3.1769230769230765E-2</v>
      </c>
      <c r="T31" s="93">
        <v>2.8592307692307691E-2</v>
      </c>
      <c r="U31" s="93">
        <v>2.5415384615384614E-2</v>
      </c>
      <c r="V31" s="93">
        <v>2.2238461538461537E-2</v>
      </c>
      <c r="W31" s="93">
        <v>1.906153846153846E-2</v>
      </c>
      <c r="X31" s="93">
        <v>1.5884615384615382E-2</v>
      </c>
      <c r="Y31" s="93">
        <v>1.2707692307692304E-2</v>
      </c>
      <c r="Z31" s="93">
        <v>9.5307692307692263E-3</v>
      </c>
      <c r="AA31" s="93">
        <v>6.35384615384615E-3</v>
      </c>
      <c r="AB31" s="93">
        <v>3.1769230769230733E-3</v>
      </c>
      <c r="AC31" s="93">
        <v>0</v>
      </c>
      <c r="AD31" s="93">
        <v>0</v>
      </c>
      <c r="AE31" s="93">
        <v>0</v>
      </c>
      <c r="AF31" s="93">
        <v>0</v>
      </c>
      <c r="AG31" s="93">
        <v>0</v>
      </c>
    </row>
    <row r="32" spans="2:33" x14ac:dyDescent="0.2">
      <c r="B32" s="38" t="s">
        <v>36</v>
      </c>
      <c r="C32" s="93">
        <f t="shared" si="0"/>
        <v>4.1299999999999996E-2</v>
      </c>
      <c r="D32" s="93">
        <f t="shared" si="0"/>
        <v>4.1299999999999996E-2</v>
      </c>
      <c r="E32" s="93">
        <f t="shared" si="0"/>
        <v>4.1299999999999996E-2</v>
      </c>
      <c r="F32" s="93">
        <f t="shared" si="0"/>
        <v>4.1299999999999996E-2</v>
      </c>
      <c r="G32" s="93">
        <f t="shared" si="0"/>
        <v>4.1299999999999996E-2</v>
      </c>
      <c r="H32" s="93">
        <f t="shared" si="0"/>
        <v>4.1299999999999996E-2</v>
      </c>
      <c r="I32" s="93">
        <f t="shared" si="0"/>
        <v>4.1299999999999996E-2</v>
      </c>
      <c r="J32" s="93">
        <f t="shared" si="0"/>
        <v>4.1299999999999996E-2</v>
      </c>
      <c r="K32" s="93">
        <f t="shared" si="0"/>
        <v>4.1299999999999996E-2</v>
      </c>
      <c r="L32" s="93">
        <f t="shared" si="0"/>
        <v>4.1299999999999996E-2</v>
      </c>
      <c r="M32" s="93">
        <f t="shared" si="0"/>
        <v>4.1299999999999996E-2</v>
      </c>
      <c r="N32" s="93">
        <f t="shared" si="0"/>
        <v>4.1299999999999996E-2</v>
      </c>
      <c r="O32" s="93">
        <f t="shared" si="1"/>
        <v>4.1299999999999996E-2</v>
      </c>
      <c r="P32" s="93">
        <v>4.1299999999999996E-2</v>
      </c>
      <c r="Q32" s="93">
        <v>3.9656890011870949E-2</v>
      </c>
      <c r="R32" s="93">
        <v>3.8013780023741901E-2</v>
      </c>
      <c r="S32" s="93">
        <v>3.6370670035612854E-2</v>
      </c>
      <c r="T32" s="93">
        <v>3.4727560047483806E-2</v>
      </c>
      <c r="U32" s="93">
        <v>3.3084450059354759E-2</v>
      </c>
      <c r="V32" s="93">
        <v>3.1441340071225711E-2</v>
      </c>
      <c r="W32" s="93">
        <v>2.9798230083096663E-2</v>
      </c>
      <c r="X32" s="93">
        <v>2.8155120094967616E-2</v>
      </c>
      <c r="Y32" s="93">
        <v>2.6512010106838568E-2</v>
      </c>
      <c r="Z32" s="93">
        <v>2.4868900118709521E-2</v>
      </c>
      <c r="AA32" s="93">
        <v>2.3225790130580473E-2</v>
      </c>
      <c r="AB32" s="93">
        <v>2.1582680142451426E-2</v>
      </c>
      <c r="AC32" s="93">
        <v>1.9939570154322371E-2</v>
      </c>
      <c r="AD32" s="93">
        <v>1.7973175524041471E-2</v>
      </c>
      <c r="AE32" s="93">
        <v>1.7973175524041471E-2</v>
      </c>
      <c r="AF32" s="93">
        <v>1.7973175524041471E-2</v>
      </c>
      <c r="AG32" s="93">
        <v>1.7973175524041471E-2</v>
      </c>
    </row>
    <row r="33" spans="2:33" x14ac:dyDescent="0.2">
      <c r="B33" s="38" t="s">
        <v>334</v>
      </c>
      <c r="C33" s="93">
        <f t="shared" si="0"/>
        <v>5.6600000000000004E-2</v>
      </c>
      <c r="D33" s="93">
        <f t="shared" si="0"/>
        <v>5.6600000000000004E-2</v>
      </c>
      <c r="E33" s="93">
        <f t="shared" si="0"/>
        <v>5.6600000000000004E-2</v>
      </c>
      <c r="F33" s="93">
        <f t="shared" si="0"/>
        <v>5.6600000000000004E-2</v>
      </c>
      <c r="G33" s="93">
        <f t="shared" si="0"/>
        <v>5.6600000000000004E-2</v>
      </c>
      <c r="H33" s="93">
        <f t="shared" si="0"/>
        <v>5.6600000000000004E-2</v>
      </c>
      <c r="I33" s="93">
        <f t="shared" si="0"/>
        <v>5.6600000000000004E-2</v>
      </c>
      <c r="J33" s="93">
        <f t="shared" si="0"/>
        <v>5.6600000000000004E-2</v>
      </c>
      <c r="K33" s="93">
        <f t="shared" si="0"/>
        <v>5.6600000000000004E-2</v>
      </c>
      <c r="L33" s="93">
        <f t="shared" si="0"/>
        <v>5.6600000000000004E-2</v>
      </c>
      <c r="M33" s="93">
        <f t="shared" si="0"/>
        <v>5.6600000000000004E-2</v>
      </c>
      <c r="N33" s="93">
        <f t="shared" si="0"/>
        <v>5.6600000000000004E-2</v>
      </c>
      <c r="O33" s="93">
        <f t="shared" si="1"/>
        <v>5.6600000000000004E-2</v>
      </c>
      <c r="P33" s="93">
        <v>5.6600000000000004E-2</v>
      </c>
      <c r="Q33" s="93">
        <v>5.4048888256415448E-2</v>
      </c>
      <c r="R33" s="93">
        <v>5.1497776512830898E-2</v>
      </c>
      <c r="S33" s="93">
        <v>4.8946664769246348E-2</v>
      </c>
      <c r="T33" s="93">
        <v>4.6395553025661798E-2</v>
      </c>
      <c r="U33" s="93">
        <v>4.3844441282077248E-2</v>
      </c>
      <c r="V33" s="93">
        <v>4.1293329538492698E-2</v>
      </c>
      <c r="W33" s="93">
        <v>3.8742217794908142E-2</v>
      </c>
      <c r="X33" s="93">
        <v>3.6191106051323592E-2</v>
      </c>
      <c r="Y33" s="93">
        <v>3.3639994307739042E-2</v>
      </c>
      <c r="Z33" s="93">
        <v>3.1088882564154492E-2</v>
      </c>
      <c r="AA33" s="93">
        <v>2.8537770820569942E-2</v>
      </c>
      <c r="AB33" s="93">
        <v>2.5986659076985389E-2</v>
      </c>
      <c r="AC33" s="93">
        <v>2.3435547333400825E-2</v>
      </c>
      <c r="AD33" s="93">
        <v>1.4303604157382905E-2</v>
      </c>
      <c r="AE33" s="93">
        <v>1.4303604157382905E-2</v>
      </c>
      <c r="AF33" s="93">
        <v>1.4303604157382905E-2</v>
      </c>
      <c r="AG33" s="93">
        <v>1.4303604157382905E-2</v>
      </c>
    </row>
    <row r="34" spans="2:33" x14ac:dyDescent="0.2">
      <c r="B34" s="38" t="s">
        <v>335</v>
      </c>
      <c r="C34" s="93">
        <f t="shared" si="0"/>
        <v>5.6600000000000004E-2</v>
      </c>
      <c r="D34" s="93">
        <f t="shared" si="0"/>
        <v>5.6600000000000004E-2</v>
      </c>
      <c r="E34" s="93">
        <f t="shared" si="0"/>
        <v>5.6600000000000004E-2</v>
      </c>
      <c r="F34" s="93">
        <f t="shared" si="0"/>
        <v>5.6600000000000004E-2</v>
      </c>
      <c r="G34" s="93">
        <f t="shared" si="0"/>
        <v>5.6600000000000004E-2</v>
      </c>
      <c r="H34" s="93">
        <f t="shared" si="0"/>
        <v>5.6600000000000004E-2</v>
      </c>
      <c r="I34" s="93">
        <f t="shared" si="0"/>
        <v>5.6600000000000004E-2</v>
      </c>
      <c r="J34" s="93">
        <f t="shared" si="0"/>
        <v>5.6600000000000004E-2</v>
      </c>
      <c r="K34" s="93">
        <f t="shared" si="0"/>
        <v>5.6600000000000004E-2</v>
      </c>
      <c r="L34" s="93">
        <f t="shared" si="0"/>
        <v>5.6600000000000004E-2</v>
      </c>
      <c r="M34" s="93">
        <f t="shared" si="0"/>
        <v>5.6600000000000004E-2</v>
      </c>
      <c r="N34" s="93">
        <f t="shared" si="0"/>
        <v>5.6600000000000004E-2</v>
      </c>
      <c r="O34" s="93">
        <f t="shared" si="1"/>
        <v>5.6600000000000004E-2</v>
      </c>
      <c r="P34" s="93">
        <v>5.6600000000000004E-2</v>
      </c>
      <c r="Q34" s="93">
        <v>5.4048888256415448E-2</v>
      </c>
      <c r="R34" s="93">
        <v>5.1497776512830898E-2</v>
      </c>
      <c r="S34" s="93">
        <v>4.8946664769246348E-2</v>
      </c>
      <c r="T34" s="93">
        <v>4.6395553025661798E-2</v>
      </c>
      <c r="U34" s="93">
        <v>4.3844441282077248E-2</v>
      </c>
      <c r="V34" s="93">
        <v>4.1293329538492698E-2</v>
      </c>
      <c r="W34" s="93">
        <v>3.8742217794908142E-2</v>
      </c>
      <c r="X34" s="93">
        <v>3.6191106051323592E-2</v>
      </c>
      <c r="Y34" s="93">
        <v>3.3639994307739042E-2</v>
      </c>
      <c r="Z34" s="93">
        <v>3.1088882564154492E-2</v>
      </c>
      <c r="AA34" s="93">
        <v>2.8537770820569942E-2</v>
      </c>
      <c r="AB34" s="93">
        <v>2.5986659076985389E-2</v>
      </c>
      <c r="AC34" s="93">
        <v>2.3435547333400825E-2</v>
      </c>
      <c r="AD34" s="93">
        <v>1.4303604157382905E-2</v>
      </c>
      <c r="AE34" s="93">
        <v>1.4303604157382905E-2</v>
      </c>
      <c r="AF34" s="93">
        <v>1.4303604157382905E-2</v>
      </c>
      <c r="AG34" s="93">
        <v>1.4303604157382905E-2</v>
      </c>
    </row>
    <row r="35" spans="2:33" x14ac:dyDescent="0.2">
      <c r="B35" s="38" t="s">
        <v>336</v>
      </c>
      <c r="C35" s="93">
        <f t="shared" si="0"/>
        <v>7.9000000000000001E-2</v>
      </c>
      <c r="D35" s="93">
        <f t="shared" si="0"/>
        <v>7.9000000000000001E-2</v>
      </c>
      <c r="E35" s="93">
        <f t="shared" si="0"/>
        <v>7.9000000000000001E-2</v>
      </c>
      <c r="F35" s="93">
        <f t="shared" si="0"/>
        <v>7.9000000000000001E-2</v>
      </c>
      <c r="G35" s="93">
        <f t="shared" si="0"/>
        <v>7.9000000000000001E-2</v>
      </c>
      <c r="H35" s="93">
        <f t="shared" si="0"/>
        <v>7.9000000000000001E-2</v>
      </c>
      <c r="I35" s="93">
        <f t="shared" si="0"/>
        <v>7.9000000000000001E-2</v>
      </c>
      <c r="J35" s="93">
        <f t="shared" si="0"/>
        <v>7.9000000000000001E-2</v>
      </c>
      <c r="K35" s="93">
        <f t="shared" si="0"/>
        <v>7.9000000000000001E-2</v>
      </c>
      <c r="L35" s="93">
        <f t="shared" si="0"/>
        <v>7.9000000000000001E-2</v>
      </c>
      <c r="M35" s="93">
        <f t="shared" si="0"/>
        <v>7.9000000000000001E-2</v>
      </c>
      <c r="N35" s="93">
        <f t="shared" si="0"/>
        <v>7.9000000000000001E-2</v>
      </c>
      <c r="O35" s="93">
        <f t="shared" si="1"/>
        <v>7.9000000000000001E-2</v>
      </c>
      <c r="P35" s="93">
        <v>7.9000000000000001E-2</v>
      </c>
      <c r="Q35" s="93">
        <v>7.4180358944156519E-2</v>
      </c>
      <c r="R35" s="93">
        <v>6.9360717888313023E-2</v>
      </c>
      <c r="S35" s="93">
        <v>6.4541076832469541E-2</v>
      </c>
      <c r="T35" s="93">
        <v>5.9721435776626051E-2</v>
      </c>
      <c r="U35" s="93">
        <v>5.4901794720782562E-2</v>
      </c>
      <c r="V35" s="93">
        <v>5.0082153664939073E-2</v>
      </c>
      <c r="W35" s="93">
        <v>4.5262512609095584E-2</v>
      </c>
      <c r="X35" s="93">
        <v>4.0442871553252095E-2</v>
      </c>
      <c r="Y35" s="93">
        <v>3.5623230497408606E-2</v>
      </c>
      <c r="Z35" s="93">
        <v>3.0803589441565117E-2</v>
      </c>
      <c r="AA35" s="93">
        <v>2.5983948385721628E-2</v>
      </c>
      <c r="AB35" s="93">
        <v>2.1164307329878139E-2</v>
      </c>
      <c r="AC35" s="93">
        <v>1.6344666274034626E-2</v>
      </c>
      <c r="AD35" s="93">
        <v>1.6988096150205561E-2</v>
      </c>
      <c r="AE35" s="93">
        <v>1.6988096150205561E-2</v>
      </c>
      <c r="AF35" s="93">
        <v>1.6988096150205561E-2</v>
      </c>
      <c r="AG35" s="93">
        <v>1.6988096150205561E-2</v>
      </c>
    </row>
    <row r="36" spans="2:33" x14ac:dyDescent="0.2">
      <c r="B36" s="38" t="s">
        <v>337</v>
      </c>
      <c r="C36" s="93">
        <f t="shared" si="0"/>
        <v>7.9000000000000001E-2</v>
      </c>
      <c r="D36" s="93">
        <f t="shared" si="0"/>
        <v>7.9000000000000001E-2</v>
      </c>
      <c r="E36" s="93">
        <f t="shared" si="0"/>
        <v>7.9000000000000001E-2</v>
      </c>
      <c r="F36" s="93">
        <f t="shared" si="0"/>
        <v>7.9000000000000001E-2</v>
      </c>
      <c r="G36" s="93">
        <f t="shared" si="0"/>
        <v>7.9000000000000001E-2</v>
      </c>
      <c r="H36" s="93">
        <f t="shared" si="0"/>
        <v>7.9000000000000001E-2</v>
      </c>
      <c r="I36" s="93">
        <f t="shared" si="0"/>
        <v>7.9000000000000001E-2</v>
      </c>
      <c r="J36" s="93">
        <f t="shared" si="0"/>
        <v>7.9000000000000001E-2</v>
      </c>
      <c r="K36" s="93">
        <f t="shared" si="0"/>
        <v>7.9000000000000001E-2</v>
      </c>
      <c r="L36" s="93">
        <f t="shared" si="0"/>
        <v>7.9000000000000001E-2</v>
      </c>
      <c r="M36" s="93">
        <f t="shared" si="0"/>
        <v>7.9000000000000001E-2</v>
      </c>
      <c r="N36" s="93">
        <f t="shared" si="0"/>
        <v>7.9000000000000001E-2</v>
      </c>
      <c r="O36" s="93">
        <f t="shared" si="1"/>
        <v>7.9000000000000001E-2</v>
      </c>
      <c r="P36" s="93">
        <v>7.9000000000000001E-2</v>
      </c>
      <c r="Q36" s="93">
        <v>7.4387611729378397E-2</v>
      </c>
      <c r="R36" s="93">
        <v>6.9775223458756794E-2</v>
      </c>
      <c r="S36" s="93">
        <v>6.5162835188135176E-2</v>
      </c>
      <c r="T36" s="93">
        <v>6.0550446917513573E-2</v>
      </c>
      <c r="U36" s="93">
        <v>5.5938058646891962E-2</v>
      </c>
      <c r="V36" s="93">
        <v>5.1325670376270359E-2</v>
      </c>
      <c r="W36" s="93">
        <v>4.6713282105648748E-2</v>
      </c>
      <c r="X36" s="93">
        <v>4.2100893835027138E-2</v>
      </c>
      <c r="Y36" s="93">
        <v>3.7488505564405535E-2</v>
      </c>
      <c r="Z36" s="93">
        <v>3.2876117293783924E-2</v>
      </c>
      <c r="AA36" s="93">
        <v>2.8263729023162317E-2</v>
      </c>
      <c r="AB36" s="93">
        <v>2.3651340752540707E-2</v>
      </c>
      <c r="AC36" s="93">
        <v>1.9038952481919072E-2</v>
      </c>
      <c r="AD36" s="93">
        <v>1.8324849517271233E-2</v>
      </c>
      <c r="AE36" s="93">
        <v>1.8324849517271233E-2</v>
      </c>
      <c r="AF36" s="93">
        <v>1.8324849517271233E-2</v>
      </c>
      <c r="AG36" s="93">
        <v>1.8324849517271233E-2</v>
      </c>
    </row>
    <row r="37" spans="2:33" x14ac:dyDescent="0.2">
      <c r="B37" s="38" t="s">
        <v>338</v>
      </c>
      <c r="C37" s="93">
        <f t="shared" si="0"/>
        <v>0.13570000000000002</v>
      </c>
      <c r="D37" s="93">
        <f t="shared" si="0"/>
        <v>0.13570000000000002</v>
      </c>
      <c r="E37" s="93">
        <f t="shared" si="0"/>
        <v>0.13570000000000002</v>
      </c>
      <c r="F37" s="93">
        <f t="shared" si="0"/>
        <v>0.13570000000000002</v>
      </c>
      <c r="G37" s="93">
        <f t="shared" si="0"/>
        <v>0.13570000000000002</v>
      </c>
      <c r="H37" s="93">
        <f t="shared" si="0"/>
        <v>0.13570000000000002</v>
      </c>
      <c r="I37" s="93">
        <f t="shared" si="0"/>
        <v>0.13570000000000002</v>
      </c>
      <c r="J37" s="93">
        <f t="shared" si="0"/>
        <v>0.13570000000000002</v>
      </c>
      <c r="K37" s="93">
        <f t="shared" si="0"/>
        <v>0.13570000000000002</v>
      </c>
      <c r="L37" s="93">
        <f t="shared" si="0"/>
        <v>0.13570000000000002</v>
      </c>
      <c r="M37" s="93">
        <f t="shared" si="0"/>
        <v>0.13570000000000002</v>
      </c>
      <c r="N37" s="93">
        <f t="shared" si="0"/>
        <v>0.13570000000000002</v>
      </c>
      <c r="O37" s="93">
        <f t="shared" si="1"/>
        <v>0.13570000000000002</v>
      </c>
      <c r="P37" s="93">
        <v>0.13570000000000002</v>
      </c>
      <c r="Q37" s="93">
        <v>0.12936344701611557</v>
      </c>
      <c r="R37" s="93">
        <v>0.12302689403223113</v>
      </c>
      <c r="S37" s="93">
        <v>0.11669034104834669</v>
      </c>
      <c r="T37" s="93">
        <v>0.11035378806446225</v>
      </c>
      <c r="U37" s="93">
        <v>0.10401723508057781</v>
      </c>
      <c r="V37" s="93">
        <v>9.768068209669338E-2</v>
      </c>
      <c r="W37" s="93">
        <v>9.1344129112808939E-2</v>
      </c>
      <c r="X37" s="93">
        <v>8.5007576128924497E-2</v>
      </c>
      <c r="Y37" s="93">
        <v>7.8671023145040056E-2</v>
      </c>
      <c r="Z37" s="93">
        <v>7.2334470161155628E-2</v>
      </c>
      <c r="AA37" s="93">
        <v>6.5997917177271187E-2</v>
      </c>
      <c r="AB37" s="93">
        <v>5.9661364193386746E-2</v>
      </c>
      <c r="AC37" s="93">
        <v>5.3324811209502318E-2</v>
      </c>
      <c r="AD37" s="93">
        <v>1.5691371440162975E-2</v>
      </c>
      <c r="AE37" s="93">
        <v>1.5691371440162975E-2</v>
      </c>
      <c r="AF37" s="93">
        <v>1.5691371440162975E-2</v>
      </c>
      <c r="AG37" s="93">
        <v>1.5691371440162975E-2</v>
      </c>
    </row>
    <row r="38" spans="2:33" x14ac:dyDescent="0.2">
      <c r="B38" s="38" t="s">
        <v>339</v>
      </c>
      <c r="C38" s="93">
        <f t="shared" si="0"/>
        <v>0.13570000000000002</v>
      </c>
      <c r="D38" s="93">
        <f t="shared" si="0"/>
        <v>0.13570000000000002</v>
      </c>
      <c r="E38" s="93">
        <f t="shared" si="0"/>
        <v>0.13570000000000002</v>
      </c>
      <c r="F38" s="93">
        <f t="shared" si="0"/>
        <v>0.13570000000000002</v>
      </c>
      <c r="G38" s="93">
        <f t="shared" si="0"/>
        <v>0.13570000000000002</v>
      </c>
      <c r="H38" s="93">
        <f t="shared" si="0"/>
        <v>0.13570000000000002</v>
      </c>
      <c r="I38" s="93">
        <f t="shared" si="0"/>
        <v>0.13570000000000002</v>
      </c>
      <c r="J38" s="93">
        <f t="shared" si="0"/>
        <v>0.13570000000000002</v>
      </c>
      <c r="K38" s="93">
        <f t="shared" si="0"/>
        <v>0.13570000000000002</v>
      </c>
      <c r="L38" s="93">
        <f t="shared" si="0"/>
        <v>0.13570000000000002</v>
      </c>
      <c r="M38" s="93">
        <f t="shared" si="0"/>
        <v>0.13570000000000002</v>
      </c>
      <c r="N38" s="93">
        <f t="shared" si="0"/>
        <v>0.13570000000000002</v>
      </c>
      <c r="O38" s="93">
        <f t="shared" si="1"/>
        <v>0.13570000000000002</v>
      </c>
      <c r="P38" s="93">
        <v>0.13570000000000002</v>
      </c>
      <c r="Q38" s="93">
        <v>0.12715856202899251</v>
      </c>
      <c r="R38" s="93">
        <v>0.118617124057985</v>
      </c>
      <c r="S38" s="93">
        <v>0.11007568608697749</v>
      </c>
      <c r="T38" s="93">
        <v>0.10153424811596999</v>
      </c>
      <c r="U38" s="93">
        <v>9.2992810144962482E-2</v>
      </c>
      <c r="V38" s="93">
        <v>8.4451372173954986E-2</v>
      </c>
      <c r="W38" s="93">
        <v>7.5909934202947491E-2</v>
      </c>
      <c r="X38" s="93">
        <v>6.7368496231939995E-2</v>
      </c>
      <c r="Y38" s="93">
        <v>5.8827058260932492E-2</v>
      </c>
      <c r="Z38" s="93">
        <v>5.0285620289924997E-2</v>
      </c>
      <c r="AA38" s="93">
        <v>4.1744182318917501E-2</v>
      </c>
      <c r="AB38" s="93">
        <v>3.3202744347910013E-2</v>
      </c>
      <c r="AC38" s="93">
        <v>2.4661306376902541E-2</v>
      </c>
      <c r="AD38" s="93">
        <v>0</v>
      </c>
      <c r="AE38" s="93">
        <v>0</v>
      </c>
      <c r="AF38" s="93">
        <v>0</v>
      </c>
      <c r="AG38" s="93">
        <v>0</v>
      </c>
    </row>
    <row r="39" spans="2:33" x14ac:dyDescent="0.2">
      <c r="B39" s="38" t="s">
        <v>14</v>
      </c>
      <c r="C39" s="93">
        <f t="shared" si="0"/>
        <v>0.1051</v>
      </c>
      <c r="D39" s="93">
        <f t="shared" si="0"/>
        <v>0.1051</v>
      </c>
      <c r="E39" s="93">
        <f t="shared" si="0"/>
        <v>0.1051</v>
      </c>
      <c r="F39" s="93">
        <f t="shared" si="0"/>
        <v>0.1051</v>
      </c>
      <c r="G39" s="93">
        <f t="shared" si="0"/>
        <v>0.1051</v>
      </c>
      <c r="H39" s="93">
        <f t="shared" si="0"/>
        <v>0.1051</v>
      </c>
      <c r="I39" s="93">
        <f t="shared" si="0"/>
        <v>0.1051</v>
      </c>
      <c r="J39" s="93">
        <f t="shared" si="0"/>
        <v>0.1051</v>
      </c>
      <c r="K39" s="93">
        <f t="shared" si="0"/>
        <v>0.1051</v>
      </c>
      <c r="L39" s="93">
        <f t="shared" si="0"/>
        <v>0.1051</v>
      </c>
      <c r="M39" s="93">
        <f t="shared" si="0"/>
        <v>0.1051</v>
      </c>
      <c r="N39" s="93">
        <f t="shared" si="0"/>
        <v>0.1051</v>
      </c>
      <c r="O39" s="93">
        <f t="shared" si="1"/>
        <v>0.1051</v>
      </c>
      <c r="P39" s="93">
        <v>0.1051</v>
      </c>
      <c r="Q39" s="93">
        <v>9.8785602831713004E-2</v>
      </c>
      <c r="R39" s="93">
        <v>9.2471205663425995E-2</v>
      </c>
      <c r="S39" s="93">
        <v>8.6156808495139001E-2</v>
      </c>
      <c r="T39" s="93">
        <v>7.9842411326852006E-2</v>
      </c>
      <c r="U39" s="93">
        <v>7.3528014158565011E-2</v>
      </c>
      <c r="V39" s="93">
        <v>6.7213616990278002E-2</v>
      </c>
      <c r="W39" s="93">
        <v>6.0899219821991007E-2</v>
      </c>
      <c r="X39" s="93">
        <v>5.4584822653704013E-2</v>
      </c>
      <c r="Y39" s="93">
        <v>4.8270425485417018E-2</v>
      </c>
      <c r="Z39" s="93">
        <v>4.1956028317130016E-2</v>
      </c>
      <c r="AA39" s="93">
        <v>3.5641631148843021E-2</v>
      </c>
      <c r="AB39" s="93">
        <v>2.932723398055603E-2</v>
      </c>
      <c r="AC39" s="93">
        <v>2.3012836812269077E-2</v>
      </c>
      <c r="AD39" s="93">
        <v>2.0268423900651499E-3</v>
      </c>
      <c r="AE39" s="93">
        <v>2.0268423900651499E-3</v>
      </c>
      <c r="AF39" s="93">
        <v>2.0268423900651499E-3</v>
      </c>
      <c r="AG39" s="93">
        <v>2.0268423900651499E-3</v>
      </c>
    </row>
    <row r="40" spans="2:33" ht="12.75" customHeight="1" x14ac:dyDescent="0.2">
      <c r="B40" s="51" t="s">
        <v>356</v>
      </c>
      <c r="C40" s="106"/>
      <c r="D40" s="106"/>
      <c r="E40" s="106"/>
      <c r="F40" s="106"/>
      <c r="G40" s="106"/>
      <c r="H40" s="106"/>
      <c r="I40" s="106"/>
      <c r="J40" s="106"/>
      <c r="K40" s="106"/>
      <c r="L40" s="106"/>
      <c r="M40" s="106"/>
      <c r="N40" s="106"/>
      <c r="O40" s="106"/>
      <c r="P40" s="106"/>
      <c r="Q40" s="106"/>
      <c r="R40" s="106"/>
      <c r="S40" s="106"/>
      <c r="T40" s="106"/>
      <c r="U40" s="106"/>
      <c r="V40" s="106"/>
      <c r="W40" s="106"/>
      <c r="X40" s="106"/>
      <c r="Y40" s="106"/>
      <c r="Z40" s="106"/>
      <c r="AA40" s="106"/>
      <c r="AB40" s="106"/>
      <c r="AC40" s="106"/>
      <c r="AD40" s="106"/>
      <c r="AE40" s="106"/>
      <c r="AF40" s="106"/>
      <c r="AG40" s="106"/>
    </row>
    <row r="41" spans="2:33" x14ac:dyDescent="0.2">
      <c r="B41" s="38" t="s">
        <v>12</v>
      </c>
      <c r="C41" s="93">
        <f t="shared" ref="C41:N51" si="2">D41</f>
        <v>0.9375</v>
      </c>
      <c r="D41" s="93">
        <f t="shared" si="2"/>
        <v>0.9375</v>
      </c>
      <c r="E41" s="93">
        <f t="shared" si="2"/>
        <v>0.9375</v>
      </c>
      <c r="F41" s="93">
        <f t="shared" si="2"/>
        <v>0.9375</v>
      </c>
      <c r="G41" s="93">
        <f t="shared" si="2"/>
        <v>0.9375</v>
      </c>
      <c r="H41" s="93">
        <f t="shared" si="2"/>
        <v>0.9375</v>
      </c>
      <c r="I41" s="93">
        <f t="shared" si="2"/>
        <v>0.9375</v>
      </c>
      <c r="J41" s="93">
        <f t="shared" si="2"/>
        <v>0.9375</v>
      </c>
      <c r="K41" s="93">
        <f t="shared" si="2"/>
        <v>0.9375</v>
      </c>
      <c r="L41" s="93">
        <f t="shared" si="2"/>
        <v>0.9375</v>
      </c>
      <c r="M41" s="93">
        <f t="shared" si="2"/>
        <v>0.9375</v>
      </c>
      <c r="N41" s="93">
        <f t="shared" si="2"/>
        <v>0.9375</v>
      </c>
      <c r="O41" s="93">
        <f>P41</f>
        <v>0.9375</v>
      </c>
      <c r="P41" s="93">
        <v>0.9375</v>
      </c>
      <c r="Q41" s="93">
        <v>0.93769230769230771</v>
      </c>
      <c r="R41" s="93">
        <v>0.93788461538461543</v>
      </c>
      <c r="S41" s="93">
        <v>0.93807692307692325</v>
      </c>
      <c r="T41" s="93">
        <v>0.93826923076923097</v>
      </c>
      <c r="U41" s="93">
        <v>0.93846153846153868</v>
      </c>
      <c r="V41" s="93">
        <v>0.93865384615384639</v>
      </c>
      <c r="W41" s="93">
        <v>0.93884615384615411</v>
      </c>
      <c r="X41" s="93">
        <v>0.93903846153846193</v>
      </c>
      <c r="Y41" s="93">
        <v>0.93923076923076965</v>
      </c>
      <c r="Z41" s="93">
        <v>0.93942307692307736</v>
      </c>
      <c r="AA41" s="93">
        <v>0.93961538461538507</v>
      </c>
      <c r="AB41" s="93">
        <v>0.93980769230769279</v>
      </c>
      <c r="AC41" s="93">
        <v>0.94</v>
      </c>
      <c r="AD41" s="93">
        <v>0.94</v>
      </c>
      <c r="AE41" s="93">
        <v>0.94</v>
      </c>
      <c r="AF41" s="93">
        <v>0.94</v>
      </c>
      <c r="AG41" s="93">
        <v>0.94</v>
      </c>
    </row>
    <row r="42" spans="2:33" x14ac:dyDescent="0.2">
      <c r="B42" s="38" t="s">
        <v>13</v>
      </c>
      <c r="C42" s="93">
        <f t="shared" si="2"/>
        <v>0.72730000000000006</v>
      </c>
      <c r="D42" s="93">
        <f t="shared" si="2"/>
        <v>0.72730000000000006</v>
      </c>
      <c r="E42" s="93">
        <f t="shared" si="2"/>
        <v>0.72730000000000006</v>
      </c>
      <c r="F42" s="93">
        <f t="shared" si="2"/>
        <v>0.72730000000000006</v>
      </c>
      <c r="G42" s="93">
        <f t="shared" si="2"/>
        <v>0.72730000000000006</v>
      </c>
      <c r="H42" s="93">
        <f t="shared" si="2"/>
        <v>0.72730000000000006</v>
      </c>
      <c r="I42" s="93">
        <f t="shared" si="2"/>
        <v>0.72730000000000006</v>
      </c>
      <c r="J42" s="93">
        <f t="shared" si="2"/>
        <v>0.72730000000000006</v>
      </c>
      <c r="K42" s="93">
        <f t="shared" si="2"/>
        <v>0.72730000000000006</v>
      </c>
      <c r="L42" s="93">
        <f t="shared" si="2"/>
        <v>0.72730000000000006</v>
      </c>
      <c r="M42" s="93">
        <f t="shared" si="2"/>
        <v>0.72730000000000006</v>
      </c>
      <c r="N42" s="93">
        <f t="shared" si="2"/>
        <v>0.72730000000000006</v>
      </c>
      <c r="O42" s="93">
        <f t="shared" ref="O42:O51" si="3">P42</f>
        <v>0.72730000000000006</v>
      </c>
      <c r="P42" s="93">
        <v>0.72730000000000006</v>
      </c>
      <c r="Q42" s="93">
        <v>0.73443076923076933</v>
      </c>
      <c r="R42" s="93">
        <v>0.74156153846153861</v>
      </c>
      <c r="S42" s="93">
        <v>0.74869230769230777</v>
      </c>
      <c r="T42" s="93">
        <v>0.75582307692307704</v>
      </c>
      <c r="U42" s="93">
        <v>0.76295384615384632</v>
      </c>
      <c r="V42" s="93">
        <v>0.77008461538461559</v>
      </c>
      <c r="W42" s="93">
        <v>0.77721538461538486</v>
      </c>
      <c r="X42" s="93">
        <v>0.78434615384615414</v>
      </c>
      <c r="Y42" s="93">
        <v>0.79147692307692341</v>
      </c>
      <c r="Z42" s="93">
        <v>0.79860769230769268</v>
      </c>
      <c r="AA42" s="93">
        <v>0.80573846153846196</v>
      </c>
      <c r="AB42" s="93">
        <v>0.81286923076923112</v>
      </c>
      <c r="AC42" s="93">
        <v>0.82</v>
      </c>
      <c r="AD42" s="93">
        <v>0.82</v>
      </c>
      <c r="AE42" s="93">
        <v>0.82</v>
      </c>
      <c r="AF42" s="93">
        <v>0.82</v>
      </c>
      <c r="AG42" s="93">
        <v>0.82</v>
      </c>
    </row>
    <row r="43" spans="2:33" x14ac:dyDescent="0.2">
      <c r="B43" s="38" t="s">
        <v>35</v>
      </c>
      <c r="C43" s="93">
        <f t="shared" si="2"/>
        <v>0.58700000000000008</v>
      </c>
      <c r="D43" s="93">
        <f t="shared" si="2"/>
        <v>0.58700000000000008</v>
      </c>
      <c r="E43" s="93">
        <f t="shared" si="2"/>
        <v>0.58700000000000008</v>
      </c>
      <c r="F43" s="93">
        <f t="shared" si="2"/>
        <v>0.58700000000000008</v>
      </c>
      <c r="G43" s="93">
        <f t="shared" si="2"/>
        <v>0.58700000000000008</v>
      </c>
      <c r="H43" s="93">
        <f t="shared" si="2"/>
        <v>0.58700000000000008</v>
      </c>
      <c r="I43" s="93">
        <f t="shared" si="2"/>
        <v>0.58700000000000008</v>
      </c>
      <c r="J43" s="93">
        <f t="shared" si="2"/>
        <v>0.58700000000000008</v>
      </c>
      <c r="K43" s="93">
        <f t="shared" si="2"/>
        <v>0.58700000000000008</v>
      </c>
      <c r="L43" s="93">
        <f t="shared" si="2"/>
        <v>0.58700000000000008</v>
      </c>
      <c r="M43" s="93">
        <f t="shared" si="2"/>
        <v>0.58700000000000008</v>
      </c>
      <c r="N43" s="93">
        <f t="shared" si="2"/>
        <v>0.58700000000000008</v>
      </c>
      <c r="O43" s="93">
        <f t="shared" si="3"/>
        <v>0.58700000000000008</v>
      </c>
      <c r="P43" s="93">
        <v>0.58700000000000008</v>
      </c>
      <c r="Q43" s="93">
        <v>0.60953846153846158</v>
      </c>
      <c r="R43" s="93">
        <v>0.63207692307692309</v>
      </c>
      <c r="S43" s="93">
        <v>0.65461538461538471</v>
      </c>
      <c r="T43" s="93">
        <v>0.67715384615384622</v>
      </c>
      <c r="U43" s="93">
        <v>0.69969230769230772</v>
      </c>
      <c r="V43" s="93">
        <v>0.72223076923076934</v>
      </c>
      <c r="W43" s="93">
        <v>0.74476923076923085</v>
      </c>
      <c r="X43" s="93">
        <v>0.76730769230769236</v>
      </c>
      <c r="Y43" s="93">
        <v>0.78984615384615398</v>
      </c>
      <c r="Z43" s="93">
        <v>0.81238461538461548</v>
      </c>
      <c r="AA43" s="93">
        <v>0.8349230769230771</v>
      </c>
      <c r="AB43" s="93">
        <v>0.85746153846153861</v>
      </c>
      <c r="AC43" s="93">
        <v>0.88</v>
      </c>
      <c r="AD43" s="93">
        <v>0.88</v>
      </c>
      <c r="AE43" s="93">
        <v>0.88</v>
      </c>
      <c r="AF43" s="93">
        <v>0.88</v>
      </c>
      <c r="AG43" s="93">
        <v>0.88</v>
      </c>
    </row>
    <row r="44" spans="2:33" x14ac:dyDescent="0.2">
      <c r="B44" s="38" t="s">
        <v>36</v>
      </c>
      <c r="C44" s="93">
        <f t="shared" si="2"/>
        <v>0.58700000000000008</v>
      </c>
      <c r="D44" s="93">
        <f t="shared" si="2"/>
        <v>0.58700000000000008</v>
      </c>
      <c r="E44" s="93">
        <f t="shared" si="2"/>
        <v>0.58700000000000008</v>
      </c>
      <c r="F44" s="93">
        <f t="shared" si="2"/>
        <v>0.58700000000000008</v>
      </c>
      <c r="G44" s="93">
        <f t="shared" si="2"/>
        <v>0.58700000000000008</v>
      </c>
      <c r="H44" s="93">
        <f t="shared" si="2"/>
        <v>0.58700000000000008</v>
      </c>
      <c r="I44" s="93">
        <f t="shared" si="2"/>
        <v>0.58700000000000008</v>
      </c>
      <c r="J44" s="93">
        <f t="shared" si="2"/>
        <v>0.58700000000000008</v>
      </c>
      <c r="K44" s="93">
        <f t="shared" si="2"/>
        <v>0.58700000000000008</v>
      </c>
      <c r="L44" s="93">
        <f t="shared" si="2"/>
        <v>0.58700000000000008</v>
      </c>
      <c r="M44" s="93">
        <f t="shared" si="2"/>
        <v>0.58700000000000008</v>
      </c>
      <c r="N44" s="93">
        <f t="shared" si="2"/>
        <v>0.58700000000000008</v>
      </c>
      <c r="O44" s="93">
        <f t="shared" si="3"/>
        <v>0.58700000000000008</v>
      </c>
      <c r="P44" s="93">
        <v>0.58700000000000008</v>
      </c>
      <c r="Q44" s="93">
        <v>0.60953846153846158</v>
      </c>
      <c r="R44" s="93">
        <v>0.63207692307692309</v>
      </c>
      <c r="S44" s="93">
        <v>0.65461538461538471</v>
      </c>
      <c r="T44" s="93">
        <v>0.67715384615384622</v>
      </c>
      <c r="U44" s="93">
        <v>0.69969230769230772</v>
      </c>
      <c r="V44" s="93">
        <v>0.72223076923076934</v>
      </c>
      <c r="W44" s="93">
        <v>0.74476923076923085</v>
      </c>
      <c r="X44" s="93">
        <v>0.76730769230769236</v>
      </c>
      <c r="Y44" s="93">
        <v>0.78984615384615398</v>
      </c>
      <c r="Z44" s="93">
        <v>0.81238461538461548</v>
      </c>
      <c r="AA44" s="93">
        <v>0.8349230769230771</v>
      </c>
      <c r="AB44" s="93">
        <v>0.85746153846153861</v>
      </c>
      <c r="AC44" s="93">
        <v>0.88</v>
      </c>
      <c r="AD44" s="93">
        <v>0.88</v>
      </c>
      <c r="AE44" s="93">
        <v>0.88</v>
      </c>
      <c r="AF44" s="93">
        <v>0.88</v>
      </c>
      <c r="AG44" s="93">
        <v>0.88</v>
      </c>
    </row>
    <row r="45" spans="2:33" x14ac:dyDescent="0.2">
      <c r="B45" s="38" t="s">
        <v>334</v>
      </c>
      <c r="C45" s="93">
        <f t="shared" si="2"/>
        <v>0.68</v>
      </c>
      <c r="D45" s="93">
        <f t="shared" si="2"/>
        <v>0.68</v>
      </c>
      <c r="E45" s="93">
        <f t="shared" si="2"/>
        <v>0.68</v>
      </c>
      <c r="F45" s="93">
        <f t="shared" si="2"/>
        <v>0.68</v>
      </c>
      <c r="G45" s="93">
        <f t="shared" si="2"/>
        <v>0.68</v>
      </c>
      <c r="H45" s="93">
        <f t="shared" si="2"/>
        <v>0.68</v>
      </c>
      <c r="I45" s="93">
        <f t="shared" si="2"/>
        <v>0.68</v>
      </c>
      <c r="J45" s="93">
        <f t="shared" si="2"/>
        <v>0.68</v>
      </c>
      <c r="K45" s="93">
        <f t="shared" si="2"/>
        <v>0.68</v>
      </c>
      <c r="L45" s="93">
        <f t="shared" si="2"/>
        <v>0.68</v>
      </c>
      <c r="M45" s="93">
        <f t="shared" si="2"/>
        <v>0.68</v>
      </c>
      <c r="N45" s="93">
        <f t="shared" si="2"/>
        <v>0.68</v>
      </c>
      <c r="O45" s="93">
        <f t="shared" si="3"/>
        <v>0.68</v>
      </c>
      <c r="P45" s="93">
        <v>0.68</v>
      </c>
      <c r="Q45" s="93">
        <v>0.67076923076923078</v>
      </c>
      <c r="R45" s="93">
        <v>0.66153846153846163</v>
      </c>
      <c r="S45" s="93">
        <v>0.65230769230769237</v>
      </c>
      <c r="T45" s="93">
        <v>0.64307692307692321</v>
      </c>
      <c r="U45" s="93">
        <v>0.63384615384615406</v>
      </c>
      <c r="V45" s="93">
        <v>0.62461538461538479</v>
      </c>
      <c r="W45" s="93">
        <v>0.61538461538461564</v>
      </c>
      <c r="X45" s="93">
        <v>0.60615384615384638</v>
      </c>
      <c r="Y45" s="93">
        <v>0.59692307692307722</v>
      </c>
      <c r="Z45" s="93">
        <v>0.58769230769230807</v>
      </c>
      <c r="AA45" s="93">
        <v>0.5784615384615388</v>
      </c>
      <c r="AB45" s="93">
        <v>0.56923076923076965</v>
      </c>
      <c r="AC45" s="93">
        <v>0.56000000000000005</v>
      </c>
      <c r="AD45" s="93">
        <v>0.56000000000000005</v>
      </c>
      <c r="AE45" s="93">
        <v>0.56000000000000005</v>
      </c>
      <c r="AF45" s="93">
        <v>0.56000000000000005</v>
      </c>
      <c r="AG45" s="93">
        <v>0.56000000000000005</v>
      </c>
    </row>
    <row r="46" spans="2:33" x14ac:dyDescent="0.2">
      <c r="B46" s="38" t="s">
        <v>335</v>
      </c>
      <c r="C46" s="93">
        <f t="shared" si="2"/>
        <v>0.68</v>
      </c>
      <c r="D46" s="93">
        <f t="shared" si="2"/>
        <v>0.68</v>
      </c>
      <c r="E46" s="93">
        <f t="shared" si="2"/>
        <v>0.68</v>
      </c>
      <c r="F46" s="93">
        <f t="shared" si="2"/>
        <v>0.68</v>
      </c>
      <c r="G46" s="93">
        <f t="shared" si="2"/>
        <v>0.68</v>
      </c>
      <c r="H46" s="93">
        <f t="shared" si="2"/>
        <v>0.68</v>
      </c>
      <c r="I46" s="93">
        <f t="shared" si="2"/>
        <v>0.68</v>
      </c>
      <c r="J46" s="93">
        <f t="shared" si="2"/>
        <v>0.68</v>
      </c>
      <c r="K46" s="93">
        <f t="shared" si="2"/>
        <v>0.68</v>
      </c>
      <c r="L46" s="93">
        <f t="shared" si="2"/>
        <v>0.68</v>
      </c>
      <c r="M46" s="93">
        <f t="shared" si="2"/>
        <v>0.68</v>
      </c>
      <c r="N46" s="93">
        <f t="shared" si="2"/>
        <v>0.68</v>
      </c>
      <c r="O46" s="93">
        <f t="shared" si="3"/>
        <v>0.68</v>
      </c>
      <c r="P46" s="93">
        <v>0.68</v>
      </c>
      <c r="Q46" s="93">
        <v>0.67076923076923078</v>
      </c>
      <c r="R46" s="93">
        <v>0.66153846153846163</v>
      </c>
      <c r="S46" s="93">
        <v>0.65230769230769237</v>
      </c>
      <c r="T46" s="93">
        <v>0.64307692307692321</v>
      </c>
      <c r="U46" s="93">
        <v>0.63384615384615406</v>
      </c>
      <c r="V46" s="93">
        <v>0.62461538461538479</v>
      </c>
      <c r="W46" s="93">
        <v>0.61538461538461564</v>
      </c>
      <c r="X46" s="93">
        <v>0.60615384615384638</v>
      </c>
      <c r="Y46" s="93">
        <v>0.59692307692307722</v>
      </c>
      <c r="Z46" s="93">
        <v>0.58769230769230807</v>
      </c>
      <c r="AA46" s="93">
        <v>0.5784615384615388</v>
      </c>
      <c r="AB46" s="93">
        <v>0.56923076923076965</v>
      </c>
      <c r="AC46" s="93">
        <v>0.56000000000000005</v>
      </c>
      <c r="AD46" s="93">
        <v>0.56000000000000005</v>
      </c>
      <c r="AE46" s="93">
        <v>0.56000000000000005</v>
      </c>
      <c r="AF46" s="93">
        <v>0.56000000000000005</v>
      </c>
      <c r="AG46" s="93">
        <v>0.56000000000000005</v>
      </c>
    </row>
    <row r="47" spans="2:33" x14ac:dyDescent="0.2">
      <c r="B47" s="38" t="s">
        <v>336</v>
      </c>
      <c r="C47" s="93">
        <f t="shared" si="2"/>
        <v>0.79500000000000004</v>
      </c>
      <c r="D47" s="93">
        <f t="shared" si="2"/>
        <v>0.79500000000000004</v>
      </c>
      <c r="E47" s="93">
        <f t="shared" si="2"/>
        <v>0.79500000000000004</v>
      </c>
      <c r="F47" s="93">
        <f t="shared" si="2"/>
        <v>0.79500000000000004</v>
      </c>
      <c r="G47" s="93">
        <f t="shared" si="2"/>
        <v>0.79500000000000004</v>
      </c>
      <c r="H47" s="93">
        <f t="shared" si="2"/>
        <v>0.79500000000000004</v>
      </c>
      <c r="I47" s="93">
        <f t="shared" si="2"/>
        <v>0.79500000000000004</v>
      </c>
      <c r="J47" s="93">
        <f t="shared" si="2"/>
        <v>0.79500000000000004</v>
      </c>
      <c r="K47" s="93">
        <f t="shared" si="2"/>
        <v>0.79500000000000004</v>
      </c>
      <c r="L47" s="93">
        <f t="shared" si="2"/>
        <v>0.79500000000000004</v>
      </c>
      <c r="M47" s="93">
        <f t="shared" si="2"/>
        <v>0.79500000000000004</v>
      </c>
      <c r="N47" s="93">
        <f t="shared" si="2"/>
        <v>0.79500000000000004</v>
      </c>
      <c r="O47" s="93">
        <f t="shared" si="3"/>
        <v>0.79500000000000004</v>
      </c>
      <c r="P47" s="93">
        <v>0.79500000000000004</v>
      </c>
      <c r="Q47" s="93">
        <v>0.79923076923076919</v>
      </c>
      <c r="R47" s="93">
        <v>0.80346153846153845</v>
      </c>
      <c r="S47" s="93">
        <v>0.8076923076923076</v>
      </c>
      <c r="T47" s="93">
        <v>0.81192307692307675</v>
      </c>
      <c r="U47" s="93">
        <v>0.81615384615384601</v>
      </c>
      <c r="V47" s="93">
        <v>0.82038461538461516</v>
      </c>
      <c r="W47" s="93">
        <v>0.82461538461538442</v>
      </c>
      <c r="X47" s="93">
        <v>0.82884615384615357</v>
      </c>
      <c r="Y47" s="93">
        <v>0.83307692307692283</v>
      </c>
      <c r="Z47" s="93">
        <v>0.83730769230769198</v>
      </c>
      <c r="AA47" s="93">
        <v>0.84153846153846112</v>
      </c>
      <c r="AB47" s="93">
        <v>0.84576923076923038</v>
      </c>
      <c r="AC47" s="93">
        <v>0.85</v>
      </c>
      <c r="AD47" s="93">
        <v>0.85</v>
      </c>
      <c r="AE47" s="93">
        <v>0.85</v>
      </c>
      <c r="AF47" s="93">
        <v>0.85</v>
      </c>
      <c r="AG47" s="93">
        <v>0.85</v>
      </c>
    </row>
    <row r="48" spans="2:33" x14ac:dyDescent="0.2">
      <c r="B48" s="38" t="s">
        <v>337</v>
      </c>
      <c r="C48" s="93">
        <f t="shared" si="2"/>
        <v>0.79500000000000004</v>
      </c>
      <c r="D48" s="93">
        <f t="shared" si="2"/>
        <v>0.79500000000000004</v>
      </c>
      <c r="E48" s="93">
        <f t="shared" si="2"/>
        <v>0.79500000000000004</v>
      </c>
      <c r="F48" s="93">
        <f t="shared" si="2"/>
        <v>0.79500000000000004</v>
      </c>
      <c r="G48" s="93">
        <f t="shared" si="2"/>
        <v>0.79500000000000004</v>
      </c>
      <c r="H48" s="93">
        <f t="shared" si="2"/>
        <v>0.79500000000000004</v>
      </c>
      <c r="I48" s="93">
        <f t="shared" si="2"/>
        <v>0.79500000000000004</v>
      </c>
      <c r="J48" s="93">
        <f t="shared" si="2"/>
        <v>0.79500000000000004</v>
      </c>
      <c r="K48" s="93">
        <f t="shared" si="2"/>
        <v>0.79500000000000004</v>
      </c>
      <c r="L48" s="93">
        <f t="shared" si="2"/>
        <v>0.79500000000000004</v>
      </c>
      <c r="M48" s="93">
        <f t="shared" si="2"/>
        <v>0.79500000000000004</v>
      </c>
      <c r="N48" s="93">
        <f t="shared" si="2"/>
        <v>0.79500000000000004</v>
      </c>
      <c r="O48" s="93">
        <f t="shared" si="3"/>
        <v>0.79500000000000004</v>
      </c>
      <c r="P48" s="93">
        <v>0.79500000000000004</v>
      </c>
      <c r="Q48" s="93">
        <v>0.8</v>
      </c>
      <c r="R48" s="93">
        <v>0.80500000000000005</v>
      </c>
      <c r="S48" s="93">
        <v>0.81</v>
      </c>
      <c r="T48" s="93">
        <v>0.81499999999999995</v>
      </c>
      <c r="U48" s="93">
        <v>0.82</v>
      </c>
      <c r="V48" s="93">
        <v>0.82499999999999996</v>
      </c>
      <c r="W48" s="93">
        <v>0.83</v>
      </c>
      <c r="X48" s="93">
        <v>0.83499999999999996</v>
      </c>
      <c r="Y48" s="93">
        <v>0.84</v>
      </c>
      <c r="Z48" s="93">
        <v>0.84499999999999997</v>
      </c>
      <c r="AA48" s="93">
        <v>0.85</v>
      </c>
      <c r="AB48" s="93">
        <v>0.85499999999999998</v>
      </c>
      <c r="AC48" s="93">
        <v>0.86</v>
      </c>
      <c r="AD48" s="93">
        <v>0.86</v>
      </c>
      <c r="AE48" s="93">
        <v>0.86</v>
      </c>
      <c r="AF48" s="93">
        <v>0.86</v>
      </c>
      <c r="AG48" s="93">
        <v>0.86</v>
      </c>
    </row>
    <row r="49" spans="2:33" x14ac:dyDescent="0.2">
      <c r="B49" s="38" t="s">
        <v>338</v>
      </c>
      <c r="C49" s="93">
        <f t="shared" si="2"/>
        <v>0.58700000000000008</v>
      </c>
      <c r="D49" s="93">
        <f t="shared" si="2"/>
        <v>0.58700000000000008</v>
      </c>
      <c r="E49" s="93">
        <f t="shared" si="2"/>
        <v>0.58700000000000008</v>
      </c>
      <c r="F49" s="93">
        <f t="shared" si="2"/>
        <v>0.58700000000000008</v>
      </c>
      <c r="G49" s="93">
        <f t="shared" si="2"/>
        <v>0.58700000000000008</v>
      </c>
      <c r="H49" s="93">
        <f t="shared" si="2"/>
        <v>0.58700000000000008</v>
      </c>
      <c r="I49" s="93">
        <f t="shared" si="2"/>
        <v>0.58700000000000008</v>
      </c>
      <c r="J49" s="93">
        <f t="shared" si="2"/>
        <v>0.58700000000000008</v>
      </c>
      <c r="K49" s="93">
        <f t="shared" si="2"/>
        <v>0.58700000000000008</v>
      </c>
      <c r="L49" s="93">
        <f t="shared" si="2"/>
        <v>0.58700000000000008</v>
      </c>
      <c r="M49" s="93">
        <f t="shared" si="2"/>
        <v>0.58700000000000008</v>
      </c>
      <c r="N49" s="93">
        <f t="shared" si="2"/>
        <v>0.58700000000000008</v>
      </c>
      <c r="O49" s="93">
        <f t="shared" si="3"/>
        <v>0.58700000000000008</v>
      </c>
      <c r="P49" s="93">
        <v>0.58700000000000008</v>
      </c>
      <c r="Q49" s="93">
        <v>0.60415384615384615</v>
      </c>
      <c r="R49" s="93">
        <v>0.62130769230769234</v>
      </c>
      <c r="S49" s="93">
        <v>0.63846153846153841</v>
      </c>
      <c r="T49" s="93">
        <v>0.6556153846153846</v>
      </c>
      <c r="U49" s="93">
        <v>0.67276923076923079</v>
      </c>
      <c r="V49" s="93">
        <v>0.68992307692307708</v>
      </c>
      <c r="W49" s="93">
        <v>0.70707692307692327</v>
      </c>
      <c r="X49" s="93">
        <v>0.72423076923076946</v>
      </c>
      <c r="Y49" s="93">
        <v>0.74138461538461575</v>
      </c>
      <c r="Z49" s="93">
        <v>0.75853846153846194</v>
      </c>
      <c r="AA49" s="93">
        <v>0.77569230769230813</v>
      </c>
      <c r="AB49" s="93">
        <v>0.79284615384615431</v>
      </c>
      <c r="AC49" s="93">
        <v>0.81</v>
      </c>
      <c r="AD49" s="93">
        <v>0.81</v>
      </c>
      <c r="AE49" s="93">
        <v>0.81</v>
      </c>
      <c r="AF49" s="93">
        <v>0.81</v>
      </c>
      <c r="AG49" s="93">
        <v>0.81</v>
      </c>
    </row>
    <row r="50" spans="2:33" x14ac:dyDescent="0.2">
      <c r="B50" s="38" t="s">
        <v>339</v>
      </c>
      <c r="C50" s="93">
        <f t="shared" si="2"/>
        <v>0.58700000000000008</v>
      </c>
      <c r="D50" s="93">
        <f t="shared" si="2"/>
        <v>0.58700000000000008</v>
      </c>
      <c r="E50" s="93">
        <f t="shared" si="2"/>
        <v>0.58700000000000008</v>
      </c>
      <c r="F50" s="93">
        <f t="shared" si="2"/>
        <v>0.58700000000000008</v>
      </c>
      <c r="G50" s="93">
        <f t="shared" si="2"/>
        <v>0.58700000000000008</v>
      </c>
      <c r="H50" s="93">
        <f t="shared" si="2"/>
        <v>0.58700000000000008</v>
      </c>
      <c r="I50" s="93">
        <f t="shared" si="2"/>
        <v>0.58700000000000008</v>
      </c>
      <c r="J50" s="93">
        <f t="shared" si="2"/>
        <v>0.58700000000000008</v>
      </c>
      <c r="K50" s="93">
        <f t="shared" si="2"/>
        <v>0.58700000000000008</v>
      </c>
      <c r="L50" s="93">
        <f t="shared" si="2"/>
        <v>0.58700000000000008</v>
      </c>
      <c r="M50" s="93">
        <f t="shared" si="2"/>
        <v>0.58700000000000008</v>
      </c>
      <c r="N50" s="93">
        <f t="shared" si="2"/>
        <v>0.58700000000000008</v>
      </c>
      <c r="O50" s="93">
        <f t="shared" si="3"/>
        <v>0.58700000000000008</v>
      </c>
      <c r="P50" s="93">
        <v>0.58700000000000008</v>
      </c>
      <c r="Q50" s="93">
        <v>0.60953846153846158</v>
      </c>
      <c r="R50" s="93">
        <v>0.63207692307692309</v>
      </c>
      <c r="S50" s="93">
        <v>0.65461538461538471</v>
      </c>
      <c r="T50" s="93">
        <v>0.67715384615384622</v>
      </c>
      <c r="U50" s="93">
        <v>0.69969230769230772</v>
      </c>
      <c r="V50" s="93">
        <v>0.72223076923076934</v>
      </c>
      <c r="W50" s="93">
        <v>0.74476923076923085</v>
      </c>
      <c r="X50" s="93">
        <v>0.76730769230769236</v>
      </c>
      <c r="Y50" s="93">
        <v>0.78984615384615398</v>
      </c>
      <c r="Z50" s="93">
        <v>0.81238461538461548</v>
      </c>
      <c r="AA50" s="93">
        <v>0.8349230769230771</v>
      </c>
      <c r="AB50" s="93">
        <v>0.85746153846153861</v>
      </c>
      <c r="AC50" s="93">
        <v>0.88</v>
      </c>
      <c r="AD50" s="93">
        <v>0.88</v>
      </c>
      <c r="AE50" s="93">
        <v>0.88</v>
      </c>
      <c r="AF50" s="93">
        <v>0.88</v>
      </c>
      <c r="AG50" s="93">
        <v>0.88</v>
      </c>
    </row>
    <row r="51" spans="2:33" x14ac:dyDescent="0.2">
      <c r="B51" s="38" t="s">
        <v>14</v>
      </c>
      <c r="C51" s="93">
        <f t="shared" si="2"/>
        <v>0.2994</v>
      </c>
      <c r="D51" s="93">
        <f t="shared" si="2"/>
        <v>0.2994</v>
      </c>
      <c r="E51" s="93">
        <f t="shared" si="2"/>
        <v>0.2994</v>
      </c>
      <c r="F51" s="93">
        <f t="shared" si="2"/>
        <v>0.2994</v>
      </c>
      <c r="G51" s="93">
        <f t="shared" si="2"/>
        <v>0.2994</v>
      </c>
      <c r="H51" s="93">
        <f t="shared" si="2"/>
        <v>0.2994</v>
      </c>
      <c r="I51" s="93">
        <f t="shared" si="2"/>
        <v>0.2994</v>
      </c>
      <c r="J51" s="93">
        <f t="shared" si="2"/>
        <v>0.2994</v>
      </c>
      <c r="K51" s="93">
        <f t="shared" si="2"/>
        <v>0.2994</v>
      </c>
      <c r="L51" s="93">
        <f t="shared" si="2"/>
        <v>0.2994</v>
      </c>
      <c r="M51" s="93">
        <f t="shared" si="2"/>
        <v>0.2994</v>
      </c>
      <c r="N51" s="93">
        <f t="shared" si="2"/>
        <v>0.2994</v>
      </c>
      <c r="O51" s="93">
        <f t="shared" si="3"/>
        <v>0.2994</v>
      </c>
      <c r="P51" s="93">
        <v>0.2994</v>
      </c>
      <c r="Q51" s="93">
        <v>0.3386769230769231</v>
      </c>
      <c r="R51" s="93">
        <v>0.3779538461538462</v>
      </c>
      <c r="S51" s="93">
        <v>0.41723076923076929</v>
      </c>
      <c r="T51" s="93">
        <v>0.45650769230769245</v>
      </c>
      <c r="U51" s="93">
        <v>0.49578461538461555</v>
      </c>
      <c r="V51" s="93">
        <v>0.5350615384615387</v>
      </c>
      <c r="W51" s="93">
        <v>0.5743384615384618</v>
      </c>
      <c r="X51" s="93">
        <v>0.6136153846153849</v>
      </c>
      <c r="Y51" s="93">
        <v>0.65289230769230799</v>
      </c>
      <c r="Z51" s="93">
        <v>0.69216923076923109</v>
      </c>
      <c r="AA51" s="93">
        <v>0.73144615384615419</v>
      </c>
      <c r="AB51" s="93">
        <v>0.77072307692307729</v>
      </c>
      <c r="AC51" s="93">
        <v>0.81</v>
      </c>
      <c r="AD51" s="93">
        <v>0.81</v>
      </c>
      <c r="AE51" s="93">
        <v>0.81</v>
      </c>
      <c r="AF51" s="93">
        <v>0.81</v>
      </c>
      <c r="AG51" s="93">
        <v>0.81</v>
      </c>
    </row>
    <row r="52" spans="2:33" x14ac:dyDescent="0.2">
      <c r="B52" s="51" t="s">
        <v>102</v>
      </c>
      <c r="C52" s="80"/>
      <c r="D52" s="80"/>
      <c r="E52" s="80"/>
      <c r="F52" s="80"/>
      <c r="G52" s="80"/>
      <c r="H52" s="80"/>
      <c r="I52" s="80"/>
      <c r="J52" s="80"/>
      <c r="K52" s="80"/>
      <c r="L52" s="80"/>
      <c r="M52" s="80"/>
      <c r="N52" s="80"/>
      <c r="O52" s="80"/>
      <c r="P52" s="80"/>
      <c r="Q52" s="80"/>
      <c r="R52" s="80"/>
      <c r="S52" s="80"/>
      <c r="T52" s="80"/>
      <c r="U52" s="80"/>
      <c r="V52" s="80"/>
      <c r="W52" s="80"/>
      <c r="X52" s="80"/>
      <c r="Y52" s="80"/>
      <c r="Z52" s="80"/>
      <c r="AA52" s="80"/>
      <c r="AB52" s="80"/>
      <c r="AC52" s="80"/>
      <c r="AD52" s="80"/>
      <c r="AE52" s="80"/>
      <c r="AF52" s="80"/>
      <c r="AG52" s="80"/>
    </row>
    <row r="53" spans="2:33" x14ac:dyDescent="0.2">
      <c r="B53" s="38" t="s">
        <v>12</v>
      </c>
      <c r="C53" s="93">
        <v>0.34756997081819191</v>
      </c>
      <c r="D53" s="93">
        <v>0.34576503257269892</v>
      </c>
      <c r="E53" s="93">
        <v>0.34396009432720592</v>
      </c>
      <c r="F53" s="93">
        <v>0.34215515608171293</v>
      </c>
      <c r="G53" s="93">
        <v>0.34035021783621994</v>
      </c>
      <c r="H53" s="93">
        <v>0.33854527959072694</v>
      </c>
      <c r="I53" s="93">
        <v>0.33674034134523395</v>
      </c>
      <c r="J53" s="93">
        <v>0.33493540309974096</v>
      </c>
      <c r="K53" s="93">
        <v>0.33313046485424797</v>
      </c>
      <c r="L53" s="93">
        <v>0.33132552660875497</v>
      </c>
      <c r="M53" s="93">
        <v>0.32952058836326198</v>
      </c>
      <c r="N53" s="93">
        <v>0.32771565011776899</v>
      </c>
      <c r="O53" s="93">
        <v>0.32591071187227599</v>
      </c>
      <c r="P53" s="93">
        <v>0.32410577362678322</v>
      </c>
      <c r="Q53" s="93">
        <v>0.32325033123347829</v>
      </c>
      <c r="R53" s="93">
        <v>0.31929784955057872</v>
      </c>
      <c r="S53" s="93">
        <v>0.3187818122425588</v>
      </c>
      <c r="T53" s="93">
        <v>0.3172570108099283</v>
      </c>
      <c r="U53" s="93">
        <v>0.31663460320496623</v>
      </c>
      <c r="V53" s="93">
        <v>0.3188276365196987</v>
      </c>
      <c r="W53" s="93">
        <v>0.31171038769492598</v>
      </c>
      <c r="X53" s="93">
        <v>0.31124431643493677</v>
      </c>
      <c r="Y53" s="93">
        <v>0.31173569002498813</v>
      </c>
      <c r="Z53" s="93">
        <v>0.30858515378505447</v>
      </c>
      <c r="AA53" s="93">
        <v>0.309406901498126</v>
      </c>
      <c r="AB53" s="93">
        <v>0.30354908008088449</v>
      </c>
      <c r="AC53" s="93">
        <v>0.30249855648486268</v>
      </c>
      <c r="AD53" s="93">
        <v>0.29744713201291723</v>
      </c>
      <c r="AE53" s="93">
        <v>0.29344252032778667</v>
      </c>
      <c r="AF53" s="93">
        <v>0.29242778627047528</v>
      </c>
      <c r="AG53" s="93">
        <v>0.29347286509259279</v>
      </c>
    </row>
    <row r="54" spans="2:33" x14ac:dyDescent="0.2">
      <c r="B54" s="38" t="s">
        <v>13</v>
      </c>
      <c r="C54" s="93">
        <v>0.25502054945953961</v>
      </c>
      <c r="D54" s="93">
        <v>0.25403639816904583</v>
      </c>
      <c r="E54" s="93">
        <v>0.25305224687855205</v>
      </c>
      <c r="F54" s="93">
        <v>0.25206809558805826</v>
      </c>
      <c r="G54" s="93">
        <v>0.25108394429756448</v>
      </c>
      <c r="H54" s="93">
        <v>0.25009979300707069</v>
      </c>
      <c r="I54" s="93">
        <v>0.24911564171657691</v>
      </c>
      <c r="J54" s="93">
        <v>0.24813149042608312</v>
      </c>
      <c r="K54" s="93">
        <v>0.24714733913558934</v>
      </c>
      <c r="L54" s="93">
        <v>0.24616318784509555</v>
      </c>
      <c r="M54" s="93">
        <v>0.24517903655460177</v>
      </c>
      <c r="N54" s="93">
        <v>0.24419488526410799</v>
      </c>
      <c r="O54" s="93">
        <v>0.2432107339736142</v>
      </c>
      <c r="P54" s="93">
        <v>0.24222658268312025</v>
      </c>
      <c r="Q54" s="93">
        <v>0.24900834932365976</v>
      </c>
      <c r="R54" s="93">
        <v>0.25779472938266113</v>
      </c>
      <c r="S54" s="93">
        <v>0.26520424321494884</v>
      </c>
      <c r="T54" s="93">
        <v>0.27588335175504158</v>
      </c>
      <c r="U54" s="93">
        <v>0.2838692908707362</v>
      </c>
      <c r="V54" s="93">
        <v>0.29241913992254365</v>
      </c>
      <c r="W54" s="93">
        <v>0.30153649086011769</v>
      </c>
      <c r="X54" s="93">
        <v>0.31245398263389418</v>
      </c>
      <c r="Y54" s="93">
        <v>0.32125228372105652</v>
      </c>
      <c r="Z54" s="93">
        <v>0.33186484155133383</v>
      </c>
      <c r="AA54" s="93">
        <v>0.34134551910579319</v>
      </c>
      <c r="AB54" s="93">
        <v>0.35432506361460697</v>
      </c>
      <c r="AC54" s="93">
        <v>0.35995450815548713</v>
      </c>
      <c r="AD54" s="93">
        <v>0.36490140377726127</v>
      </c>
      <c r="AE54" s="93">
        <v>0.36497123930141234</v>
      </c>
      <c r="AF54" s="93">
        <v>0.36624724782800255</v>
      </c>
      <c r="AG54" s="93">
        <v>0.37197152770303343</v>
      </c>
    </row>
    <row r="55" spans="2:33" x14ac:dyDescent="0.2">
      <c r="B55" s="38" t="s">
        <v>35</v>
      </c>
      <c r="C55" s="93">
        <v>0.19216104238273971</v>
      </c>
      <c r="D55" s="93">
        <v>0.19426936454452279</v>
      </c>
      <c r="E55" s="93">
        <v>0.19637768670630587</v>
      </c>
      <c r="F55" s="93">
        <v>0.19848600886808895</v>
      </c>
      <c r="G55" s="93">
        <v>0.20059433102987204</v>
      </c>
      <c r="H55" s="93">
        <v>0.20270265319165512</v>
      </c>
      <c r="I55" s="93">
        <v>0.2048109753534382</v>
      </c>
      <c r="J55" s="93">
        <v>0.20691929751522128</v>
      </c>
      <c r="K55" s="93">
        <v>0.20902761967700437</v>
      </c>
      <c r="L55" s="93">
        <v>0.21113594183878745</v>
      </c>
      <c r="M55" s="93">
        <v>0.21324426400057053</v>
      </c>
      <c r="N55" s="93">
        <v>0.21535258616235362</v>
      </c>
      <c r="O55" s="93">
        <v>0.2174609083241367</v>
      </c>
      <c r="P55" s="93">
        <v>0.21956923048591967</v>
      </c>
      <c r="Q55" s="93">
        <v>0.2227994487134719</v>
      </c>
      <c r="R55" s="93">
        <v>0.23819586546425142</v>
      </c>
      <c r="S55" s="93">
        <v>0.26074957409691807</v>
      </c>
      <c r="T55" s="93">
        <v>0.25780840120584508</v>
      </c>
      <c r="U55" s="93">
        <v>0.27210453214848151</v>
      </c>
      <c r="V55" s="93">
        <v>0.28086955280805775</v>
      </c>
      <c r="W55" s="93">
        <v>0.28963457346763394</v>
      </c>
      <c r="X55" s="93">
        <v>0.29509798431385831</v>
      </c>
      <c r="Y55" s="93">
        <v>0.32446863606709453</v>
      </c>
      <c r="Z55" s="93">
        <v>0.32961510975663955</v>
      </c>
      <c r="AA55" s="93">
        <v>0.32110210744286899</v>
      </c>
      <c r="AB55" s="93">
        <v>0.34222853767141492</v>
      </c>
      <c r="AC55" s="93">
        <v>0.34656802069079057</v>
      </c>
      <c r="AD55" s="93">
        <v>0.35122404870915813</v>
      </c>
      <c r="AE55" s="93">
        <v>0.37120835253960505</v>
      </c>
      <c r="AF55" s="93">
        <v>0.34656802069079057</v>
      </c>
      <c r="AG55" s="93">
        <v>0.34420912243545526</v>
      </c>
    </row>
    <row r="56" spans="2:33" x14ac:dyDescent="0.2">
      <c r="B56" s="38" t="s">
        <v>36</v>
      </c>
      <c r="C56" s="93">
        <v>0.21305689501168137</v>
      </c>
      <c r="D56" s="93">
        <v>0.21478042163373481</v>
      </c>
      <c r="E56" s="93">
        <v>0.21650394825578825</v>
      </c>
      <c r="F56" s="93">
        <v>0.21822747487784169</v>
      </c>
      <c r="G56" s="93">
        <v>0.21995100149989513</v>
      </c>
      <c r="H56" s="93">
        <v>0.22167452812194857</v>
      </c>
      <c r="I56" s="93">
        <v>0.22339805474400201</v>
      </c>
      <c r="J56" s="93">
        <v>0.22512158136605545</v>
      </c>
      <c r="K56" s="93">
        <v>0.22684510798810889</v>
      </c>
      <c r="L56" s="93">
        <v>0.22856863461016233</v>
      </c>
      <c r="M56" s="93">
        <v>0.23029216123221577</v>
      </c>
      <c r="N56" s="93">
        <v>0.23201568785426921</v>
      </c>
      <c r="O56" s="93">
        <v>0.23373921447632265</v>
      </c>
      <c r="P56" s="93">
        <v>0.23546274109837625</v>
      </c>
      <c r="Q56" s="93">
        <v>0.23992433928431472</v>
      </c>
      <c r="R56" s="93">
        <v>0.25510121602785674</v>
      </c>
      <c r="S56" s="93">
        <v>0.27663392832827971</v>
      </c>
      <c r="T56" s="93">
        <v>0.2757169338477593</v>
      </c>
      <c r="U56" s="93">
        <v>0.28994289796611156</v>
      </c>
      <c r="V56" s="93">
        <v>0.29928252737509031</v>
      </c>
      <c r="W56" s="93">
        <v>0.30862215678406907</v>
      </c>
      <c r="X56" s="93">
        <v>0.31516333673529279</v>
      </c>
      <c r="Y56" s="93">
        <v>0.34276017904978862</v>
      </c>
      <c r="Z56" s="93">
        <v>0.3488882476712945</v>
      </c>
      <c r="AA56" s="93">
        <v>0.34293562475437267</v>
      </c>
      <c r="AB56" s="93">
        <v>0.36334212112323694</v>
      </c>
      <c r="AC56" s="93">
        <v>0.36877151292217902</v>
      </c>
      <c r="AD56" s="93">
        <v>0.37289260479499697</v>
      </c>
      <c r="AE56" s="93">
        <v>0.39064408634095626</v>
      </c>
      <c r="AF56" s="93">
        <v>0.36877151292217902</v>
      </c>
      <c r="AG56" s="93">
        <v>0.36668574645684976</v>
      </c>
    </row>
    <row r="57" spans="2:33" x14ac:dyDescent="0.2">
      <c r="B57" s="38" t="s">
        <v>334</v>
      </c>
      <c r="C57" s="93">
        <v>0.40570613292687635</v>
      </c>
      <c r="D57" s="93">
        <v>0.40753031263113032</v>
      </c>
      <c r="E57" s="93">
        <v>0.40935449233538429</v>
      </c>
      <c r="F57" s="93">
        <v>0.41117867203963826</v>
      </c>
      <c r="G57" s="93">
        <v>0.41300285174389223</v>
      </c>
      <c r="H57" s="93">
        <v>0.4148270314481462</v>
      </c>
      <c r="I57" s="93">
        <v>0.41665121115240017</v>
      </c>
      <c r="J57" s="93">
        <v>0.41847539085665414</v>
      </c>
      <c r="K57" s="93">
        <v>0.42029957056090811</v>
      </c>
      <c r="L57" s="93">
        <v>0.42212375026516208</v>
      </c>
      <c r="M57" s="93">
        <v>0.42394792996941605</v>
      </c>
      <c r="N57" s="93">
        <v>0.42577210967367002</v>
      </c>
      <c r="O57" s="93">
        <v>0.42759628937792399</v>
      </c>
      <c r="P57" s="93">
        <v>0.42942046908217818</v>
      </c>
      <c r="Q57" s="93">
        <v>0.41737976378583391</v>
      </c>
      <c r="R57" s="93">
        <v>0.418828170814879</v>
      </c>
      <c r="S57" s="93">
        <v>0.42377425177965306</v>
      </c>
      <c r="T57" s="93">
        <v>0.4119177889278387</v>
      </c>
      <c r="U57" s="93">
        <v>0.41238504897797873</v>
      </c>
      <c r="V57" s="93">
        <v>0.40860880970901281</v>
      </c>
      <c r="W57" s="93">
        <v>0.4187077253025252</v>
      </c>
      <c r="X57" s="93">
        <v>0.39983385351623651</v>
      </c>
      <c r="Y57" s="93">
        <v>0.40685660652031141</v>
      </c>
      <c r="Z57" s="93">
        <v>0.39864607359624182</v>
      </c>
      <c r="AA57" s="93">
        <v>0.38115769085144247</v>
      </c>
      <c r="AB57" s="93">
        <v>0.3815360216069198</v>
      </c>
      <c r="AC57" s="93">
        <v>0.37438986649253536</v>
      </c>
      <c r="AD57" s="93">
        <v>0.37763344439872043</v>
      </c>
      <c r="AE57" s="93">
        <v>0.38604413997804771</v>
      </c>
      <c r="AF57" s="93">
        <v>0.37397415432990838</v>
      </c>
      <c r="AG57" s="93">
        <v>0.3702934782229847</v>
      </c>
    </row>
    <row r="58" spans="2:33" x14ac:dyDescent="0.2">
      <c r="B58" s="38" t="s">
        <v>335</v>
      </c>
      <c r="C58" s="93">
        <v>0.40722011789568935</v>
      </c>
      <c r="D58" s="93">
        <v>0.4091032173257374</v>
      </c>
      <c r="E58" s="93">
        <v>0.41098631675578545</v>
      </c>
      <c r="F58" s="93">
        <v>0.4128694161858335</v>
      </c>
      <c r="G58" s="93">
        <v>0.41475251561588156</v>
      </c>
      <c r="H58" s="93">
        <v>0.41663561504592961</v>
      </c>
      <c r="I58" s="93">
        <v>0.41851871447597766</v>
      </c>
      <c r="J58" s="93">
        <v>0.42040181390602571</v>
      </c>
      <c r="K58" s="93">
        <v>0.42228491333607376</v>
      </c>
      <c r="L58" s="93">
        <v>0.42416801276612182</v>
      </c>
      <c r="M58" s="93">
        <v>0.42605111219616987</v>
      </c>
      <c r="N58" s="93">
        <v>0.42793421162621792</v>
      </c>
      <c r="O58" s="93">
        <v>0.42981731105626597</v>
      </c>
      <c r="P58" s="93">
        <v>0.43170041048631369</v>
      </c>
      <c r="Q58" s="93">
        <v>0.42190391349756395</v>
      </c>
      <c r="R58" s="93">
        <v>0.42417763927246532</v>
      </c>
      <c r="S58" s="93">
        <v>0.43021455114356216</v>
      </c>
      <c r="T58" s="93">
        <v>0.41812011794942766</v>
      </c>
      <c r="U58" s="93">
        <v>0.41704134572331358</v>
      </c>
      <c r="V58" s="93">
        <v>0.41168344988674554</v>
      </c>
      <c r="W58" s="93">
        <v>0.40598142300901724</v>
      </c>
      <c r="X58" s="93">
        <v>0.39999059326347208</v>
      </c>
      <c r="Y58" s="93">
        <v>0.40524135589165988</v>
      </c>
      <c r="Z58" s="93">
        <v>0.39673370206269382</v>
      </c>
      <c r="AA58" s="93">
        <v>0.38137973990545981</v>
      </c>
      <c r="AB58" s="93">
        <v>0.38257656558058889</v>
      </c>
      <c r="AC58" s="93">
        <v>0.37471059481145369</v>
      </c>
      <c r="AD58" s="93">
        <v>0.37968279108848668</v>
      </c>
      <c r="AE58" s="93">
        <v>0.38893236906850881</v>
      </c>
      <c r="AF58" s="93">
        <v>0.37669696781643219</v>
      </c>
      <c r="AG58" s="93">
        <v>0.37482862020206509</v>
      </c>
    </row>
    <row r="59" spans="2:33" x14ac:dyDescent="0.2">
      <c r="B59" s="38" t="s">
        <v>336</v>
      </c>
      <c r="C59" s="93">
        <v>0.35385716061800826</v>
      </c>
      <c r="D59" s="93">
        <v>0.35410700250569999</v>
      </c>
      <c r="E59" s="93">
        <v>0.35435684439339171</v>
      </c>
      <c r="F59" s="93">
        <v>0.35460668628108344</v>
      </c>
      <c r="G59" s="93">
        <v>0.35485652816877516</v>
      </c>
      <c r="H59" s="93">
        <v>0.35510637005646689</v>
      </c>
      <c r="I59" s="93">
        <v>0.35535621194415862</v>
      </c>
      <c r="J59" s="93">
        <v>0.35560605383185034</v>
      </c>
      <c r="K59" s="93">
        <v>0.35585589571954207</v>
      </c>
      <c r="L59" s="93">
        <v>0.3561057376072338</v>
      </c>
      <c r="M59" s="93">
        <v>0.35635557949492552</v>
      </c>
      <c r="N59" s="93">
        <v>0.35660542138261725</v>
      </c>
      <c r="O59" s="93">
        <v>0.35685526327030898</v>
      </c>
      <c r="P59" s="93">
        <v>0.35710510515800059</v>
      </c>
      <c r="Q59" s="93">
        <v>0.35669577718742101</v>
      </c>
      <c r="R59" s="93">
        <v>0.36476744892502294</v>
      </c>
      <c r="S59" s="93">
        <v>0.37409843338226229</v>
      </c>
      <c r="T59" s="93">
        <v>0.37458069318021869</v>
      </c>
      <c r="U59" s="93">
        <v>0.37951235360319052</v>
      </c>
      <c r="V59" s="93">
        <v>0.38375977174808185</v>
      </c>
      <c r="W59" s="93">
        <v>0.38778324350427157</v>
      </c>
      <c r="X59" s="93">
        <v>0.38893864832722763</v>
      </c>
      <c r="Y59" s="93">
        <v>0.39448107109387809</v>
      </c>
      <c r="Z59" s="93">
        <v>0.3967034422771808</v>
      </c>
      <c r="AA59" s="93">
        <v>0.39944071192358416</v>
      </c>
      <c r="AB59" s="93">
        <v>0.40816967983447916</v>
      </c>
      <c r="AC59" s="93">
        <v>0.40576591100522325</v>
      </c>
      <c r="AD59" s="93">
        <v>0.40791268355675764</v>
      </c>
      <c r="AE59" s="93">
        <v>0.415257748505659</v>
      </c>
      <c r="AF59" s="93">
        <v>0.40715827780848979</v>
      </c>
      <c r="AG59" s="93">
        <v>0.41291774149105265</v>
      </c>
    </row>
    <row r="60" spans="2:33" x14ac:dyDescent="0.2">
      <c r="B60" s="38" t="s">
        <v>337</v>
      </c>
      <c r="C60" s="93">
        <v>0.31490026913552449</v>
      </c>
      <c r="D60" s="93">
        <v>0.31578936776532951</v>
      </c>
      <c r="E60" s="93">
        <v>0.31667846639513453</v>
      </c>
      <c r="F60" s="93">
        <v>0.31756756502493955</v>
      </c>
      <c r="G60" s="93">
        <v>0.31845666365474457</v>
      </c>
      <c r="H60" s="93">
        <v>0.31934576228454958</v>
      </c>
      <c r="I60" s="93">
        <v>0.3202348609143546</v>
      </c>
      <c r="J60" s="93">
        <v>0.32112395954415962</v>
      </c>
      <c r="K60" s="93">
        <v>0.32201305817396464</v>
      </c>
      <c r="L60" s="93">
        <v>0.32290215680376966</v>
      </c>
      <c r="M60" s="93">
        <v>0.32379125543357468</v>
      </c>
      <c r="N60" s="93">
        <v>0.32468035406337969</v>
      </c>
      <c r="O60" s="93">
        <v>0.32556945269318471</v>
      </c>
      <c r="P60" s="93">
        <v>0.3264585513229894</v>
      </c>
      <c r="Q60" s="93">
        <v>0.32094349410192241</v>
      </c>
      <c r="R60" s="93">
        <v>0.33575452824436625</v>
      </c>
      <c r="S60" s="93">
        <v>0.34738789327035824</v>
      </c>
      <c r="T60" s="93">
        <v>0.34461889731244577</v>
      </c>
      <c r="U60" s="93">
        <v>0.35362061322659505</v>
      </c>
      <c r="V60" s="93">
        <v>0.36364416397037563</v>
      </c>
      <c r="W60" s="93">
        <v>0.37124521894392731</v>
      </c>
      <c r="X60" s="93">
        <v>0.36763657609540212</v>
      </c>
      <c r="Y60" s="93">
        <v>0.38313682005181027</v>
      </c>
      <c r="Z60" s="93">
        <v>0.38749517955644763</v>
      </c>
      <c r="AA60" s="93">
        <v>0.39247559328854448</v>
      </c>
      <c r="AB60" s="93">
        <v>0.39725454359221768</v>
      </c>
      <c r="AC60" s="93">
        <v>0.39696786551806451</v>
      </c>
      <c r="AD60" s="93">
        <v>0.4024731471447805</v>
      </c>
      <c r="AE60" s="93">
        <v>0.40968817898405274</v>
      </c>
      <c r="AF60" s="93">
        <v>0.40192267477466531</v>
      </c>
      <c r="AG60" s="93">
        <v>0.40554373555400236</v>
      </c>
    </row>
    <row r="61" spans="2:33" x14ac:dyDescent="0.2">
      <c r="B61" s="38" t="s">
        <v>338</v>
      </c>
      <c r="C61" s="93">
        <v>5.6423425354028646E-2</v>
      </c>
      <c r="D61" s="93">
        <v>5.6887893901348414E-2</v>
      </c>
      <c r="E61" s="93">
        <v>5.7352362448668183E-2</v>
      </c>
      <c r="F61" s="93">
        <v>5.7816830995987951E-2</v>
      </c>
      <c r="G61" s="93">
        <v>5.828129954330772E-2</v>
      </c>
      <c r="H61" s="93">
        <v>5.8745768090627488E-2</v>
      </c>
      <c r="I61" s="93">
        <v>5.9210236637947257E-2</v>
      </c>
      <c r="J61" s="93">
        <v>5.9674705185267025E-2</v>
      </c>
      <c r="K61" s="93">
        <v>6.0139173732586794E-2</v>
      </c>
      <c r="L61" s="93">
        <v>6.0603642279906562E-2</v>
      </c>
      <c r="M61" s="93">
        <v>6.1068110827226331E-2</v>
      </c>
      <c r="N61" s="93">
        <v>6.1532579374546099E-2</v>
      </c>
      <c r="O61" s="93">
        <v>6.1997047921865868E-2</v>
      </c>
      <c r="P61" s="93">
        <v>6.2461516469185623E-2</v>
      </c>
      <c r="Q61" s="93">
        <v>6.9532048676423694E-2</v>
      </c>
      <c r="R61" s="93">
        <v>8.6925672204646059E-2</v>
      </c>
      <c r="S61" s="93">
        <v>9.5708029555154117E-2</v>
      </c>
      <c r="T61" s="93">
        <v>9.8512233378432512E-2</v>
      </c>
      <c r="U61" s="93">
        <v>9.4929224640649693E-2</v>
      </c>
      <c r="V61" s="93">
        <v>0.10844551230441181</v>
      </c>
      <c r="W61" s="93">
        <v>0.1145737435808977</v>
      </c>
      <c r="X61" s="93">
        <v>0.11060017201295196</v>
      </c>
      <c r="Y61" s="93">
        <v>0.11502898646592642</v>
      </c>
      <c r="Z61" s="93">
        <v>0.11767867376392953</v>
      </c>
      <c r="AA61" s="93">
        <v>0.10877104900032573</v>
      </c>
      <c r="AB61" s="93">
        <v>0.11739721513248905</v>
      </c>
      <c r="AC61" s="93">
        <v>0.11105503806784324</v>
      </c>
      <c r="AD61" s="93">
        <v>0.10082545358780104</v>
      </c>
      <c r="AE61" s="93">
        <v>0.11553558174729431</v>
      </c>
      <c r="AF61" s="93">
        <v>0.12516807486752593</v>
      </c>
      <c r="AG61" s="93">
        <v>0.10380885705399308</v>
      </c>
    </row>
    <row r="62" spans="2:33" x14ac:dyDescent="0.2">
      <c r="B62" s="38" t="s">
        <v>339</v>
      </c>
      <c r="C62" s="93">
        <v>0</v>
      </c>
      <c r="D62" s="93">
        <v>0</v>
      </c>
      <c r="E62" s="93">
        <v>0</v>
      </c>
      <c r="F62" s="93">
        <v>0</v>
      </c>
      <c r="G62" s="93">
        <v>0</v>
      </c>
      <c r="H62" s="93">
        <v>0</v>
      </c>
      <c r="I62" s="93">
        <v>0</v>
      </c>
      <c r="J62" s="93">
        <v>0</v>
      </c>
      <c r="K62" s="93">
        <v>0</v>
      </c>
      <c r="L62" s="93">
        <v>0</v>
      </c>
      <c r="M62" s="93">
        <v>0</v>
      </c>
      <c r="N62" s="93">
        <v>0</v>
      </c>
      <c r="O62" s="93">
        <v>0</v>
      </c>
      <c r="P62" s="93">
        <v>0</v>
      </c>
      <c r="Q62" s="93">
        <v>0</v>
      </c>
      <c r="R62" s="93">
        <v>0</v>
      </c>
      <c r="S62" s="93">
        <v>0</v>
      </c>
      <c r="T62" s="93">
        <v>0</v>
      </c>
      <c r="U62" s="93">
        <v>0</v>
      </c>
      <c r="V62" s="93">
        <v>0</v>
      </c>
      <c r="W62" s="93">
        <v>0</v>
      </c>
      <c r="X62" s="93">
        <v>0</v>
      </c>
      <c r="Y62" s="93">
        <v>0</v>
      </c>
      <c r="Z62" s="93">
        <v>0</v>
      </c>
      <c r="AA62" s="93">
        <v>0</v>
      </c>
      <c r="AB62" s="93">
        <v>0</v>
      </c>
      <c r="AC62" s="93">
        <v>0</v>
      </c>
      <c r="AD62" s="93">
        <v>0</v>
      </c>
      <c r="AE62" s="93">
        <v>0</v>
      </c>
      <c r="AF62" s="93">
        <v>0</v>
      </c>
      <c r="AG62" s="93">
        <v>0</v>
      </c>
    </row>
    <row r="63" spans="2:33" x14ac:dyDescent="0.2">
      <c r="B63" s="38" t="s">
        <v>14</v>
      </c>
      <c r="C63" s="93">
        <v>0.36014525194250369</v>
      </c>
      <c r="D63" s="93">
        <v>0.3633502654669325</v>
      </c>
      <c r="E63" s="93">
        <v>0.36655527899136131</v>
      </c>
      <c r="F63" s="93">
        <v>0.36976029251579012</v>
      </c>
      <c r="G63" s="93">
        <v>0.37296530604021894</v>
      </c>
      <c r="H63" s="93">
        <v>0.37617031956464775</v>
      </c>
      <c r="I63" s="93">
        <v>0.37937533308907656</v>
      </c>
      <c r="J63" s="93">
        <v>0.38258034661350537</v>
      </c>
      <c r="K63" s="93">
        <v>0.38578536013793419</v>
      </c>
      <c r="L63" s="93">
        <v>0.388990373662363</v>
      </c>
      <c r="M63" s="93">
        <v>0.39219538718679181</v>
      </c>
      <c r="N63" s="93">
        <v>0.39540040071122062</v>
      </c>
      <c r="O63" s="93">
        <v>0.39860541423564944</v>
      </c>
      <c r="P63" s="93">
        <v>0.40181042776007825</v>
      </c>
      <c r="Q63" s="93">
        <v>0.39452345924291121</v>
      </c>
      <c r="R63" s="93">
        <v>0.40417347818947996</v>
      </c>
      <c r="S63" s="93">
        <v>0.42198266199555812</v>
      </c>
      <c r="T63" s="93">
        <v>0.4065046703073425</v>
      </c>
      <c r="U63" s="93">
        <v>0.41331341172487124</v>
      </c>
      <c r="V63" s="93">
        <v>0.41331341172487124</v>
      </c>
      <c r="W63" s="93">
        <v>0.41331341172487124</v>
      </c>
      <c r="X63" s="93">
        <v>0.40880464406368128</v>
      </c>
      <c r="Y63" s="93">
        <v>0.4302166747988706</v>
      </c>
      <c r="Z63" s="93">
        <v>0.42615199851255375</v>
      </c>
      <c r="AA63" s="93">
        <v>0.40880464406368128</v>
      </c>
      <c r="AB63" s="93">
        <v>0.41985747474717661</v>
      </c>
      <c r="AC63" s="93">
        <v>0.41552340262805476</v>
      </c>
      <c r="AD63" s="93">
        <v>0.41985747474717661</v>
      </c>
      <c r="AE63" s="93">
        <v>0.43804742399189744</v>
      </c>
      <c r="AF63" s="93">
        <v>0.41552340262805476</v>
      </c>
      <c r="AG63" s="93">
        <v>0.41331341172487124</v>
      </c>
    </row>
    <row r="64" spans="2:33" x14ac:dyDescent="0.2">
      <c r="B64" s="51" t="s">
        <v>103</v>
      </c>
      <c r="C64" s="107"/>
      <c r="D64" s="107"/>
      <c r="E64" s="107"/>
      <c r="F64" s="107"/>
      <c r="G64" s="107"/>
      <c r="H64" s="107"/>
      <c r="I64" s="107"/>
      <c r="J64" s="107"/>
      <c r="K64" s="107"/>
      <c r="L64" s="107"/>
      <c r="M64" s="107"/>
      <c r="N64" s="107"/>
      <c r="O64" s="107"/>
      <c r="P64" s="107"/>
      <c r="Q64" s="107"/>
      <c r="R64" s="107"/>
      <c r="S64" s="107"/>
      <c r="T64" s="107"/>
      <c r="U64" s="107"/>
      <c r="V64" s="107"/>
      <c r="W64" s="107"/>
      <c r="X64" s="107"/>
      <c r="Y64" s="107"/>
      <c r="Z64" s="107"/>
      <c r="AA64" s="107"/>
      <c r="AB64" s="107"/>
      <c r="AC64" s="107"/>
      <c r="AD64" s="107"/>
      <c r="AE64" s="107"/>
      <c r="AF64" s="107"/>
      <c r="AG64" s="107"/>
    </row>
    <row r="65" spans="2:33" x14ac:dyDescent="0.2">
      <c r="B65" s="38" t="s">
        <v>12</v>
      </c>
      <c r="C65" s="93">
        <v>2.1836314037595918E-2</v>
      </c>
      <c r="D65" s="93">
        <v>2.1718270518175844E-2</v>
      </c>
      <c r="E65" s="93">
        <v>2.1600226998755769E-2</v>
      </c>
      <c r="F65" s="93">
        <v>2.1482183479335695E-2</v>
      </c>
      <c r="G65" s="93">
        <v>2.136413995991562E-2</v>
      </c>
      <c r="H65" s="93">
        <v>2.1246096440495545E-2</v>
      </c>
      <c r="I65" s="93">
        <v>2.1128052921075471E-2</v>
      </c>
      <c r="J65" s="93">
        <v>2.1010009401655396E-2</v>
      </c>
      <c r="K65" s="93">
        <v>2.0891965882235321E-2</v>
      </c>
      <c r="L65" s="93">
        <v>2.0773922362815247E-2</v>
      </c>
      <c r="M65" s="93">
        <v>2.0655878843395172E-2</v>
      </c>
      <c r="N65" s="93">
        <v>2.0537835323975098E-2</v>
      </c>
      <c r="O65" s="93">
        <v>2.0419791804555023E-2</v>
      </c>
      <c r="P65" s="93">
        <v>2.0301748285134959E-2</v>
      </c>
      <c r="Q65" s="93">
        <v>1.997286170679886E-2</v>
      </c>
      <c r="R65" s="93">
        <v>1.9396680246816796E-2</v>
      </c>
      <c r="S65" s="93">
        <v>1.9157256209250864E-2</v>
      </c>
      <c r="T65" s="93">
        <v>1.8908398350211346E-2</v>
      </c>
      <c r="U65" s="93">
        <v>1.8600683893303223E-2</v>
      </c>
      <c r="V65" s="93">
        <v>1.8545728523562507E-2</v>
      </c>
      <c r="W65" s="93">
        <v>1.8087582489166663E-2</v>
      </c>
      <c r="X65" s="93">
        <v>1.7809494895509915E-2</v>
      </c>
      <c r="Y65" s="93">
        <v>1.7574223179780579E-2</v>
      </c>
      <c r="Z65" s="93">
        <v>1.7231317829820878E-2</v>
      </c>
      <c r="AA65" s="93">
        <v>1.7063721512361213E-2</v>
      </c>
      <c r="AB65" s="93">
        <v>1.6612018621975592E-2</v>
      </c>
      <c r="AC65" s="93">
        <v>1.6368986921138654E-2</v>
      </c>
      <c r="AD65" s="93">
        <v>1.6276441304948153E-2</v>
      </c>
      <c r="AE65" s="93">
        <v>1.6167655089307665E-2</v>
      </c>
      <c r="AF65" s="93">
        <v>1.6128287404466563E-2</v>
      </c>
      <c r="AG65" s="93">
        <v>1.6253761155842275E-2</v>
      </c>
    </row>
    <row r="66" spans="2:33" x14ac:dyDescent="0.2">
      <c r="B66" s="38" t="s">
        <v>13</v>
      </c>
      <c r="C66" s="93">
        <v>9.206274199641537E-2</v>
      </c>
      <c r="D66" s="93">
        <v>9.1684208351088425E-2</v>
      </c>
      <c r="E66" s="93">
        <v>9.130567470576148E-2</v>
      </c>
      <c r="F66" s="93">
        <v>9.0927141060434535E-2</v>
      </c>
      <c r="G66" s="93">
        <v>9.054860741510759E-2</v>
      </c>
      <c r="H66" s="93">
        <v>9.0170073769780645E-2</v>
      </c>
      <c r="I66" s="93">
        <v>8.97915401244537E-2</v>
      </c>
      <c r="J66" s="93">
        <v>8.9413006479126755E-2</v>
      </c>
      <c r="K66" s="93">
        <v>8.903447283379981E-2</v>
      </c>
      <c r="L66" s="93">
        <v>8.8655939188472865E-2</v>
      </c>
      <c r="M66" s="93">
        <v>8.827740554314592E-2</v>
      </c>
      <c r="N66" s="93">
        <v>8.7898871897818975E-2</v>
      </c>
      <c r="O66" s="93">
        <v>8.752033825249203E-2</v>
      </c>
      <c r="P66" s="93">
        <v>8.7141804607165085E-2</v>
      </c>
      <c r="Q66" s="93">
        <v>8.6382591340168416E-2</v>
      </c>
      <c r="R66" s="93">
        <v>8.6286413120172212E-2</v>
      </c>
      <c r="S66" s="93">
        <v>8.5737183019041999E-2</v>
      </c>
      <c r="T66" s="93">
        <v>8.5131137480581723E-2</v>
      </c>
      <c r="U66" s="93">
        <v>8.4314687613347053E-2</v>
      </c>
      <c r="V66" s="93">
        <v>8.3142623012043518E-2</v>
      </c>
      <c r="W66" s="93">
        <v>8.1208771892578413E-2</v>
      </c>
      <c r="X66" s="93">
        <v>7.991399559213741E-2</v>
      </c>
      <c r="Y66" s="93">
        <v>7.8513110173628317E-2</v>
      </c>
      <c r="Z66" s="93">
        <v>7.6724755069418824E-2</v>
      </c>
      <c r="AA66" s="93">
        <v>7.4584859108885043E-2</v>
      </c>
      <c r="AB66" s="93">
        <v>7.192415726768249E-2</v>
      </c>
      <c r="AC66" s="93">
        <v>6.7939467483731045E-2</v>
      </c>
      <c r="AD66" s="93">
        <v>6.8692544229154912E-2</v>
      </c>
      <c r="AE66" s="93">
        <v>6.8503303493101603E-2</v>
      </c>
      <c r="AF66" s="93">
        <v>6.7918047632906917E-2</v>
      </c>
      <c r="AG66" s="93">
        <v>6.8452720223247429E-2</v>
      </c>
    </row>
    <row r="67" spans="2:33" x14ac:dyDescent="0.2">
      <c r="B67" s="38" t="s">
        <v>35</v>
      </c>
      <c r="C67" s="93">
        <v>0.13520018825225122</v>
      </c>
      <c r="D67" s="93">
        <v>0.13668355631497084</v>
      </c>
      <c r="E67" s="93">
        <v>0.13816692437769046</v>
      </c>
      <c r="F67" s="93">
        <v>0.13965029244041008</v>
      </c>
      <c r="G67" s="93">
        <v>0.1411336605031297</v>
      </c>
      <c r="H67" s="93">
        <v>0.14261702856584932</v>
      </c>
      <c r="I67" s="93">
        <v>0.14410039662856894</v>
      </c>
      <c r="J67" s="93">
        <v>0.14558376469128856</v>
      </c>
      <c r="K67" s="93">
        <v>0.14706713275400818</v>
      </c>
      <c r="L67" s="93">
        <v>0.1485505008167278</v>
      </c>
      <c r="M67" s="93">
        <v>0.15003386887944742</v>
      </c>
      <c r="N67" s="93">
        <v>0.15151723694216704</v>
      </c>
      <c r="O67" s="93">
        <v>0.15300060500488666</v>
      </c>
      <c r="P67" s="93">
        <v>0.15448397306760614</v>
      </c>
      <c r="Q67" s="93">
        <v>0.14272211025613113</v>
      </c>
      <c r="R67" s="93">
        <v>0.13865045935444983</v>
      </c>
      <c r="S67" s="93">
        <v>0.13757527469978401</v>
      </c>
      <c r="T67" s="93">
        <v>0.12291512664556759</v>
      </c>
      <c r="U67" s="93">
        <v>0.11678716947094014</v>
      </c>
      <c r="V67" s="93">
        <v>0.10802214881136395</v>
      </c>
      <c r="W67" s="93">
        <v>9.9257128151787749E-2</v>
      </c>
      <c r="X67" s="93">
        <v>8.9490867423500833E-2</v>
      </c>
      <c r="Y67" s="93">
        <v>8.6331156382479721E-2</v>
      </c>
      <c r="Z67" s="93">
        <v>7.612264489124547E-2</v>
      </c>
      <c r="AA67" s="93">
        <v>6.3486744294490166E-2</v>
      </c>
      <c r="AB67" s="93">
        <v>5.6889699498082986E-2</v>
      </c>
      <c r="AC67" s="93">
        <v>4.7259275548744172E-2</v>
      </c>
      <c r="AD67" s="93">
        <v>4.7894188460339736E-2</v>
      </c>
      <c r="AE67" s="93">
        <v>5.0619320800855232E-2</v>
      </c>
      <c r="AF67" s="93">
        <v>4.7259275548744172E-2</v>
      </c>
      <c r="AG67" s="93">
        <v>4.6937607604834813E-2</v>
      </c>
    </row>
    <row r="68" spans="2:33" x14ac:dyDescent="0.2">
      <c r="B68" s="38" t="s">
        <v>36</v>
      </c>
      <c r="C68" s="93">
        <v>0.14990204027227325</v>
      </c>
      <c r="D68" s="93">
        <v>0.15111467484622226</v>
      </c>
      <c r="E68" s="93">
        <v>0.15232730942017128</v>
      </c>
      <c r="F68" s="93">
        <v>0.1535399439941203</v>
      </c>
      <c r="G68" s="93">
        <v>0.15475257856806932</v>
      </c>
      <c r="H68" s="93">
        <v>0.15596521314201833</v>
      </c>
      <c r="I68" s="93">
        <v>0.15717784771596735</v>
      </c>
      <c r="J68" s="93">
        <v>0.15839048228991637</v>
      </c>
      <c r="K68" s="93">
        <v>0.15960311686386539</v>
      </c>
      <c r="L68" s="93">
        <v>0.1608157514378144</v>
      </c>
      <c r="M68" s="93">
        <v>0.16202838601176342</v>
      </c>
      <c r="N68" s="93">
        <v>0.16324102058571244</v>
      </c>
      <c r="O68" s="93">
        <v>0.16445365515966145</v>
      </c>
      <c r="P68" s="93">
        <v>0.16566628973361053</v>
      </c>
      <c r="Q68" s="93">
        <v>0.15369206792114856</v>
      </c>
      <c r="R68" s="93">
        <v>0.14849082588064239</v>
      </c>
      <c r="S68" s="93">
        <v>0.14595609144465047</v>
      </c>
      <c r="T68" s="93">
        <v>0.13145336491639728</v>
      </c>
      <c r="U68" s="93">
        <v>0.12444338980427652</v>
      </c>
      <c r="V68" s="93">
        <v>0.11510376039529775</v>
      </c>
      <c r="W68" s="93">
        <v>0.10576413098631902</v>
      </c>
      <c r="X68" s="93">
        <v>9.5575848984888218E-2</v>
      </c>
      <c r="Y68" s="93">
        <v>9.1197975181537008E-2</v>
      </c>
      <c r="Z68" s="93">
        <v>8.0573661212980457E-2</v>
      </c>
      <c r="AA68" s="93">
        <v>6.7803560965808293E-2</v>
      </c>
      <c r="AB68" s="93">
        <v>6.0399475234714034E-2</v>
      </c>
      <c r="AC68" s="93">
        <v>5.0287024489388051E-2</v>
      </c>
      <c r="AD68" s="93">
        <v>5.0848991562954124E-2</v>
      </c>
      <c r="AE68" s="93">
        <v>5.3269648137403119E-2</v>
      </c>
      <c r="AF68" s="93">
        <v>5.0287024489388051E-2</v>
      </c>
      <c r="AG68" s="93">
        <v>5.0002601789570431E-2</v>
      </c>
    </row>
    <row r="69" spans="2:33" x14ac:dyDescent="0.2">
      <c r="B69" s="38" t="s">
        <v>334</v>
      </c>
      <c r="C69" s="93">
        <v>0.19092053314205945</v>
      </c>
      <c r="D69" s="93">
        <v>0.19177897064994368</v>
      </c>
      <c r="E69" s="93">
        <v>0.1926374081578279</v>
      </c>
      <c r="F69" s="93">
        <v>0.19349584566571212</v>
      </c>
      <c r="G69" s="93">
        <v>0.19435428317359635</v>
      </c>
      <c r="H69" s="93">
        <v>0.19521272068148057</v>
      </c>
      <c r="I69" s="93">
        <v>0.1960711581893648</v>
      </c>
      <c r="J69" s="93">
        <v>0.19692959569724902</v>
      </c>
      <c r="K69" s="93">
        <v>0.19778803320513325</v>
      </c>
      <c r="L69" s="93">
        <v>0.19864647071301747</v>
      </c>
      <c r="M69" s="93">
        <v>0.19950490822090169</v>
      </c>
      <c r="N69" s="93">
        <v>0.20036334572878592</v>
      </c>
      <c r="O69" s="93">
        <v>0.20122178323667014</v>
      </c>
      <c r="P69" s="93">
        <v>0.20208022074455442</v>
      </c>
      <c r="Q69" s="93">
        <v>0.20486070974809278</v>
      </c>
      <c r="R69" s="93">
        <v>0.21428418041691474</v>
      </c>
      <c r="S69" s="93">
        <v>0.22587967193915454</v>
      </c>
      <c r="T69" s="93">
        <v>0.22862422734750851</v>
      </c>
      <c r="U69" s="93">
        <v>0.23822243120572539</v>
      </c>
      <c r="V69" s="93">
        <v>0.24556785608127843</v>
      </c>
      <c r="W69" s="93">
        <v>0.26169232831407802</v>
      </c>
      <c r="X69" s="93">
        <v>0.25979052411207215</v>
      </c>
      <c r="Y69" s="93">
        <v>0.27473306935134401</v>
      </c>
      <c r="Z69" s="93">
        <v>0.27967839718270326</v>
      </c>
      <c r="AA69" s="93">
        <v>0.27775853003535922</v>
      </c>
      <c r="AB69" s="93">
        <v>0.28872996229712805</v>
      </c>
      <c r="AC69" s="93">
        <v>0.29416346652984926</v>
      </c>
      <c r="AD69" s="93">
        <v>0.29671199202756604</v>
      </c>
      <c r="AE69" s="93">
        <v>0.3033203956970375</v>
      </c>
      <c r="AF69" s="93">
        <v>0.29383683554492807</v>
      </c>
      <c r="AG69" s="93">
        <v>0.29094487574663092</v>
      </c>
    </row>
    <row r="70" spans="2:33" x14ac:dyDescent="0.2">
      <c r="B70" s="38" t="s">
        <v>335</v>
      </c>
      <c r="C70" s="93">
        <v>0.19163299665679498</v>
      </c>
      <c r="D70" s="93">
        <v>0.19251916109446462</v>
      </c>
      <c r="E70" s="93">
        <v>0.19340532553213427</v>
      </c>
      <c r="F70" s="93">
        <v>0.19429148996980392</v>
      </c>
      <c r="G70" s="93">
        <v>0.19517765440747356</v>
      </c>
      <c r="H70" s="93">
        <v>0.19606381884514321</v>
      </c>
      <c r="I70" s="93">
        <v>0.19694998328281285</v>
      </c>
      <c r="J70" s="93">
        <v>0.1978361477204825</v>
      </c>
      <c r="K70" s="93">
        <v>0.19872231215815214</v>
      </c>
      <c r="L70" s="93">
        <v>0.19960847659582179</v>
      </c>
      <c r="M70" s="93">
        <v>0.20049464103349143</v>
      </c>
      <c r="N70" s="93">
        <v>0.20138080547116108</v>
      </c>
      <c r="O70" s="93">
        <v>0.20226696990883072</v>
      </c>
      <c r="P70" s="93">
        <v>0.20315313434650054</v>
      </c>
      <c r="Q70" s="93">
        <v>0.2070812786432997</v>
      </c>
      <c r="R70" s="93">
        <v>0.21702111776730779</v>
      </c>
      <c r="S70" s="93">
        <v>0.22931247301520044</v>
      </c>
      <c r="T70" s="93">
        <v>0.23206666833556738</v>
      </c>
      <c r="U70" s="93">
        <v>0.24091223369453529</v>
      </c>
      <c r="V70" s="93">
        <v>0.24741566939006363</v>
      </c>
      <c r="W70" s="93">
        <v>0.25373838938063553</v>
      </c>
      <c r="X70" s="93">
        <v>0.25989236516611364</v>
      </c>
      <c r="Y70" s="93">
        <v>0.27364235887529575</v>
      </c>
      <c r="Z70" s="93">
        <v>0.27833673338429787</v>
      </c>
      <c r="AA70" s="93">
        <v>0.27792034237791446</v>
      </c>
      <c r="AB70" s="93">
        <v>0.28951740097990469</v>
      </c>
      <c r="AC70" s="93">
        <v>0.29441546735185653</v>
      </c>
      <c r="AD70" s="93">
        <v>0.2983221929980967</v>
      </c>
      <c r="AE70" s="93">
        <v>0.30558971855382833</v>
      </c>
      <c r="AF70" s="93">
        <v>0.29597618899862538</v>
      </c>
      <c r="AG70" s="93">
        <v>0.29450820158733687</v>
      </c>
    </row>
    <row r="71" spans="2:33" x14ac:dyDescent="0.2">
      <c r="B71" s="38" t="s">
        <v>336</v>
      </c>
      <c r="C71" s="93">
        <v>9.1246186071310312E-2</v>
      </c>
      <c r="D71" s="93">
        <v>9.1310610709016984E-2</v>
      </c>
      <c r="E71" s="93">
        <v>9.1375035346723657E-2</v>
      </c>
      <c r="F71" s="93">
        <v>9.143945998443033E-2</v>
      </c>
      <c r="G71" s="93">
        <v>9.1503884622137002E-2</v>
      </c>
      <c r="H71" s="93">
        <v>9.1568309259843675E-2</v>
      </c>
      <c r="I71" s="93">
        <v>9.1632733897550347E-2</v>
      </c>
      <c r="J71" s="93">
        <v>9.169715853525702E-2</v>
      </c>
      <c r="K71" s="93">
        <v>9.1761583172963693E-2</v>
      </c>
      <c r="L71" s="93">
        <v>9.1826007810670365E-2</v>
      </c>
      <c r="M71" s="93">
        <v>9.1890432448377038E-2</v>
      </c>
      <c r="N71" s="93">
        <v>9.1954857086083711E-2</v>
      </c>
      <c r="O71" s="93">
        <v>9.2019281723790383E-2</v>
      </c>
      <c r="P71" s="93">
        <v>9.2083706361496986E-2</v>
      </c>
      <c r="Q71" s="93">
        <v>8.960307781127709E-2</v>
      </c>
      <c r="R71" s="93">
        <v>8.9227461177925668E-2</v>
      </c>
      <c r="S71" s="93">
        <v>8.9071055567205321E-2</v>
      </c>
      <c r="T71" s="93">
        <v>8.6769284208965874E-2</v>
      </c>
      <c r="U71" s="93">
        <v>8.548864515660938E-2</v>
      </c>
      <c r="V71" s="93">
        <v>8.4020540743719785E-2</v>
      </c>
      <c r="W71" s="93">
        <v>8.247628686471449E-2</v>
      </c>
      <c r="X71" s="93">
        <v>8.0314477264787146E-2</v>
      </c>
      <c r="Y71" s="93">
        <v>7.9041913598681027E-2</v>
      </c>
      <c r="Z71" s="93">
        <v>7.7081100635391614E-2</v>
      </c>
      <c r="AA71" s="93">
        <v>7.521461303131477E-2</v>
      </c>
      <c r="AB71" s="93">
        <v>7.443203347595552E-2</v>
      </c>
      <c r="AC71" s="93">
        <v>7.1605749000921745E-2</v>
      </c>
      <c r="AD71" s="93">
        <v>7.1984591215898411E-2</v>
      </c>
      <c r="AE71" s="93">
        <v>7.3280779148057473E-2</v>
      </c>
      <c r="AF71" s="93">
        <v>7.1851460789733479E-2</v>
      </c>
      <c r="AG71" s="93">
        <v>7.2867836733715177E-2</v>
      </c>
    </row>
    <row r="72" spans="2:33" x14ac:dyDescent="0.2">
      <c r="B72" s="38" t="s">
        <v>337</v>
      </c>
      <c r="C72" s="93">
        <v>8.1200698330544052E-2</v>
      </c>
      <c r="D72" s="93">
        <v>8.1429962757097546E-2</v>
      </c>
      <c r="E72" s="93">
        <v>8.165922718365104E-2</v>
      </c>
      <c r="F72" s="93">
        <v>8.1888491610204533E-2</v>
      </c>
      <c r="G72" s="93">
        <v>8.2117756036758027E-2</v>
      </c>
      <c r="H72" s="93">
        <v>8.2347020463311521E-2</v>
      </c>
      <c r="I72" s="93">
        <v>8.2576284889865015E-2</v>
      </c>
      <c r="J72" s="93">
        <v>8.2805549316418509E-2</v>
      </c>
      <c r="K72" s="93">
        <v>8.3034813742972002E-2</v>
      </c>
      <c r="L72" s="93">
        <v>8.3264078169525496E-2</v>
      </c>
      <c r="M72" s="93">
        <v>8.349334259607899E-2</v>
      </c>
      <c r="N72" s="93">
        <v>8.3722607022632484E-2</v>
      </c>
      <c r="O72" s="93">
        <v>8.3951871449185977E-2</v>
      </c>
      <c r="P72" s="93">
        <v>8.4181135875739402E-2</v>
      </c>
      <c r="Q72" s="93">
        <v>8.0235873525480603E-2</v>
      </c>
      <c r="R72" s="93">
        <v>8.1331842245529695E-2</v>
      </c>
      <c r="S72" s="93">
        <v>8.1486049038726013E-2</v>
      </c>
      <c r="T72" s="93">
        <v>7.8226375463561287E-2</v>
      </c>
      <c r="U72" s="93">
        <v>7.7624037049740399E-2</v>
      </c>
      <c r="V72" s="93">
        <v>7.7136640842200899E-2</v>
      </c>
      <c r="W72" s="93">
        <v>7.6038177374057409E-2</v>
      </c>
      <c r="X72" s="93">
        <v>7.2646748569750119E-2</v>
      </c>
      <c r="Y72" s="93">
        <v>7.2978441914630529E-2</v>
      </c>
      <c r="Z72" s="93">
        <v>7.1078997433431226E-2</v>
      </c>
      <c r="AA72" s="93">
        <v>6.9260398815625512E-2</v>
      </c>
      <c r="AB72" s="93">
        <v>6.7370653591662652E-2</v>
      </c>
      <c r="AC72" s="93">
        <v>6.4622675782010502E-2</v>
      </c>
      <c r="AD72" s="93">
        <v>6.5518884418917747E-2</v>
      </c>
      <c r="AE72" s="93">
        <v>6.6693424485776018E-2</v>
      </c>
      <c r="AF72" s="93">
        <v>6.5429272637736222E-2</v>
      </c>
      <c r="AG72" s="93">
        <v>6.6018747648325965E-2</v>
      </c>
    </row>
    <row r="73" spans="2:33" x14ac:dyDescent="0.2">
      <c r="B73" s="38" t="s">
        <v>338</v>
      </c>
      <c r="C73" s="93">
        <v>3.9698253272936683E-2</v>
      </c>
      <c r="D73" s="93">
        <v>4.0025042898222993E-2</v>
      </c>
      <c r="E73" s="93">
        <v>4.0351832523509303E-2</v>
      </c>
      <c r="F73" s="93">
        <v>4.0678622148795612E-2</v>
      </c>
      <c r="G73" s="93">
        <v>4.1005411774081922E-2</v>
      </c>
      <c r="H73" s="93">
        <v>4.1332201399368232E-2</v>
      </c>
      <c r="I73" s="93">
        <v>4.1658991024654542E-2</v>
      </c>
      <c r="J73" s="93">
        <v>4.1985780649940851E-2</v>
      </c>
      <c r="K73" s="93">
        <v>4.2312570275227161E-2</v>
      </c>
      <c r="L73" s="93">
        <v>4.2639359900513471E-2</v>
      </c>
      <c r="M73" s="93">
        <v>4.2966149525799781E-2</v>
      </c>
      <c r="N73" s="93">
        <v>4.3292939151086091E-2</v>
      </c>
      <c r="O73" s="93">
        <v>4.36197287763724E-2</v>
      </c>
      <c r="P73" s="93">
        <v>4.394651840165871E-2</v>
      </c>
      <c r="Q73" s="93">
        <v>4.5557922394814911E-2</v>
      </c>
      <c r="R73" s="93">
        <v>5.2981934414197421E-2</v>
      </c>
      <c r="S73" s="93">
        <v>5.4196113121593309E-2</v>
      </c>
      <c r="T73" s="93">
        <v>5.1746951640882589E-2</v>
      </c>
      <c r="U73" s="93">
        <v>4.6172984406737221E-2</v>
      </c>
      <c r="V73" s="93">
        <v>4.8739420236267587E-2</v>
      </c>
      <c r="W73" s="93">
        <v>4.7464840682773984E-2</v>
      </c>
      <c r="X73" s="93">
        <v>4.2113820145133575E-2</v>
      </c>
      <c r="Y73" s="93">
        <v>4.0125280400336638E-2</v>
      </c>
      <c r="Z73" s="93">
        <v>3.7460030113069129E-2</v>
      </c>
      <c r="AA73" s="93">
        <v>3.1453429084187801E-2</v>
      </c>
      <c r="AB73" s="93">
        <v>3.0673396754806719E-2</v>
      </c>
      <c r="AC73" s="93">
        <v>2.6049947201099037E-2</v>
      </c>
      <c r="AD73" s="93">
        <v>2.3650415039113824E-2</v>
      </c>
      <c r="AE73" s="93">
        <v>2.7100938928377675E-2</v>
      </c>
      <c r="AF73" s="93">
        <v>2.9360412623246825E-2</v>
      </c>
      <c r="AG73" s="93">
        <v>2.4350225728714432E-2</v>
      </c>
    </row>
    <row r="74" spans="2:33" x14ac:dyDescent="0.2">
      <c r="B74" s="38" t="s">
        <v>339</v>
      </c>
      <c r="C74" s="93">
        <v>0</v>
      </c>
      <c r="D74" s="93">
        <v>0</v>
      </c>
      <c r="E74" s="93">
        <v>0</v>
      </c>
      <c r="F74" s="93">
        <v>0</v>
      </c>
      <c r="G74" s="93">
        <v>0</v>
      </c>
      <c r="H74" s="93">
        <v>0</v>
      </c>
      <c r="I74" s="93">
        <v>0</v>
      </c>
      <c r="J74" s="93">
        <v>0</v>
      </c>
      <c r="K74" s="93">
        <v>0</v>
      </c>
      <c r="L74" s="93">
        <v>0</v>
      </c>
      <c r="M74" s="93">
        <v>0</v>
      </c>
      <c r="N74" s="93">
        <v>0</v>
      </c>
      <c r="O74" s="93">
        <v>0</v>
      </c>
      <c r="P74" s="93">
        <v>0</v>
      </c>
      <c r="Q74" s="93">
        <v>0</v>
      </c>
      <c r="R74" s="93">
        <v>0</v>
      </c>
      <c r="S74" s="93">
        <v>0</v>
      </c>
      <c r="T74" s="93">
        <v>0</v>
      </c>
      <c r="U74" s="93">
        <v>0</v>
      </c>
      <c r="V74" s="93">
        <v>0</v>
      </c>
      <c r="W74" s="93">
        <v>0</v>
      </c>
      <c r="X74" s="93">
        <v>0</v>
      </c>
      <c r="Y74" s="93">
        <v>0</v>
      </c>
      <c r="Z74" s="93">
        <v>0</v>
      </c>
      <c r="AA74" s="93">
        <v>0</v>
      </c>
      <c r="AB74" s="93">
        <v>0</v>
      </c>
      <c r="AC74" s="93">
        <v>0</v>
      </c>
      <c r="AD74" s="93">
        <v>0</v>
      </c>
      <c r="AE74" s="93">
        <v>0</v>
      </c>
      <c r="AF74" s="93">
        <v>0</v>
      </c>
      <c r="AG74" s="93">
        <v>0</v>
      </c>
    </row>
    <row r="75" spans="2:33" x14ac:dyDescent="0.2">
      <c r="B75" s="81" t="s">
        <v>14</v>
      </c>
      <c r="C75" s="99">
        <v>0.12004841731416789</v>
      </c>
      <c r="D75" s="99">
        <v>0.12111675515564416</v>
      </c>
      <c r="E75" s="99">
        <v>0.12218509299712042</v>
      </c>
      <c r="F75" s="99">
        <v>0.12325343083859669</v>
      </c>
      <c r="G75" s="99">
        <v>0.12432176868007296</v>
      </c>
      <c r="H75" s="99">
        <v>0.12539010652154922</v>
      </c>
      <c r="I75" s="99">
        <v>0.1264584443630255</v>
      </c>
      <c r="J75" s="99">
        <v>0.12752678220450178</v>
      </c>
      <c r="K75" s="99">
        <v>0.12859512004597806</v>
      </c>
      <c r="L75" s="99">
        <v>0.12966345788745434</v>
      </c>
      <c r="M75" s="99">
        <v>0.13073179572893062</v>
      </c>
      <c r="N75" s="99">
        <v>0.1318001335704069</v>
      </c>
      <c r="O75" s="99">
        <v>0.13286847141188318</v>
      </c>
      <c r="P75" s="99">
        <v>0.13393680925335941</v>
      </c>
      <c r="Q75" s="99">
        <v>0.13150781974763706</v>
      </c>
      <c r="R75" s="99">
        <v>0.13472449272982664</v>
      </c>
      <c r="S75" s="99">
        <v>0.1406608873318527</v>
      </c>
      <c r="T75" s="99">
        <v>0.13550155676911416</v>
      </c>
      <c r="U75" s="99">
        <v>0.13777113724162374</v>
      </c>
      <c r="V75" s="99">
        <v>0.13777113724162374</v>
      </c>
      <c r="W75" s="99">
        <v>0.13777113724162374</v>
      </c>
      <c r="X75" s="99">
        <v>0.13626821468789377</v>
      </c>
      <c r="Y75" s="99">
        <v>0.1434055582662902</v>
      </c>
      <c r="Z75" s="99">
        <v>0.14205066617085127</v>
      </c>
      <c r="AA75" s="99">
        <v>0.13626821468789377</v>
      </c>
      <c r="AB75" s="99">
        <v>0.13995249158239223</v>
      </c>
      <c r="AC75" s="99">
        <v>0.13850780087601824</v>
      </c>
      <c r="AD75" s="99">
        <v>0.13995249158239223</v>
      </c>
      <c r="AE75" s="99">
        <v>0.14601580799729916</v>
      </c>
      <c r="AF75" s="99">
        <v>0.13850780087601824</v>
      </c>
      <c r="AG75" s="99">
        <v>0.13777113724162374</v>
      </c>
    </row>
    <row r="76" spans="2:33" x14ac:dyDescent="0.2">
      <c r="B76" s="37" t="s">
        <v>104</v>
      </c>
      <c r="C76" s="87"/>
      <c r="D76" s="87"/>
      <c r="E76" s="87"/>
      <c r="F76" s="87"/>
      <c r="G76" s="87"/>
      <c r="H76" s="87"/>
      <c r="I76" s="87"/>
      <c r="J76" s="87"/>
      <c r="K76" s="87"/>
      <c r="L76" s="87"/>
      <c r="M76" s="87"/>
      <c r="N76" s="87"/>
      <c r="O76" s="87"/>
      <c r="P76" s="87"/>
      <c r="Q76" s="87"/>
      <c r="R76" s="87"/>
      <c r="S76" s="87"/>
      <c r="T76" s="87"/>
      <c r="U76" s="87"/>
      <c r="V76" s="87"/>
      <c r="W76" s="87"/>
      <c r="X76" s="87"/>
      <c r="Y76" s="87"/>
      <c r="Z76" s="87"/>
      <c r="AA76" s="87"/>
      <c r="AB76" s="87"/>
      <c r="AC76" s="87"/>
      <c r="AD76" s="87"/>
      <c r="AE76" s="87"/>
      <c r="AF76" s="87"/>
      <c r="AG76" s="87"/>
    </row>
    <row r="77" spans="2:33" x14ac:dyDescent="0.2">
      <c r="B77" s="38" t="s">
        <v>12</v>
      </c>
      <c r="C77" s="93">
        <v>0.63059371514421214</v>
      </c>
      <c r="D77" s="93">
        <v>0.63251669690912515</v>
      </c>
      <c r="E77" s="93">
        <v>0.63443967867403817</v>
      </c>
      <c r="F77" s="93">
        <v>0.63636266043895118</v>
      </c>
      <c r="G77" s="93">
        <v>0.63828564220386419</v>
      </c>
      <c r="H77" s="93">
        <v>0.6402086239687772</v>
      </c>
      <c r="I77" s="93">
        <v>0.64213160573369021</v>
      </c>
      <c r="J77" s="93">
        <v>0.64405458749860323</v>
      </c>
      <c r="K77" s="93">
        <v>0.64597756926351624</v>
      </c>
      <c r="L77" s="93">
        <v>0.64790055102842925</v>
      </c>
      <c r="M77" s="93">
        <v>0.64982353279334226</v>
      </c>
      <c r="N77" s="93">
        <v>0.65174651455825527</v>
      </c>
      <c r="O77" s="93">
        <v>0.65366949632316829</v>
      </c>
      <c r="P77" s="93">
        <v>0.65559247808808152</v>
      </c>
      <c r="Q77" s="93">
        <v>0.65677680705972286</v>
      </c>
      <c r="R77" s="93">
        <v>0.66130547020260466</v>
      </c>
      <c r="S77" s="93">
        <v>0.66206093154819035</v>
      </c>
      <c r="T77" s="93">
        <v>0.66383459083986029</v>
      </c>
      <c r="U77" s="93">
        <v>0.66476471290173067</v>
      </c>
      <c r="V77" s="93">
        <v>0.66262663495673857</v>
      </c>
      <c r="W77" s="93">
        <v>0.67020202981590726</v>
      </c>
      <c r="X77" s="93">
        <v>0.67094618866955358</v>
      </c>
      <c r="Y77" s="93">
        <v>0.67069008679523157</v>
      </c>
      <c r="Z77" s="93">
        <v>0.67418352838512463</v>
      </c>
      <c r="AA77" s="93">
        <v>0.67352937698951287</v>
      </c>
      <c r="AB77" s="93">
        <v>0.67983890129713964</v>
      </c>
      <c r="AC77" s="93">
        <v>0.68113245659399824</v>
      </c>
      <c r="AD77" s="93">
        <v>0.68627642668213462</v>
      </c>
      <c r="AE77" s="93">
        <v>0.69038982458290565</v>
      </c>
      <c r="AF77" s="93">
        <v>0.6914439263250578</v>
      </c>
      <c r="AG77" s="93">
        <v>0.69027337375156472</v>
      </c>
    </row>
    <row r="78" spans="2:33" x14ac:dyDescent="0.2">
      <c r="B78" s="38" t="s">
        <v>13</v>
      </c>
      <c r="C78" s="93">
        <v>0.65291670854404482</v>
      </c>
      <c r="D78" s="93">
        <v>0.65427939347986552</v>
      </c>
      <c r="E78" s="93">
        <v>0.65564207841568622</v>
      </c>
      <c r="F78" s="93">
        <v>0.65700476335150693</v>
      </c>
      <c r="G78" s="93">
        <v>0.65836744828732763</v>
      </c>
      <c r="H78" s="93">
        <v>0.65973013322314833</v>
      </c>
      <c r="I78" s="93">
        <v>0.66109281815896903</v>
      </c>
      <c r="J78" s="93">
        <v>0.66245550309478973</v>
      </c>
      <c r="K78" s="93">
        <v>0.66381818803061043</v>
      </c>
      <c r="L78" s="93">
        <v>0.66518087296643114</v>
      </c>
      <c r="M78" s="93">
        <v>0.66654355790225184</v>
      </c>
      <c r="N78" s="93">
        <v>0.66790624283807254</v>
      </c>
      <c r="O78" s="93">
        <v>0.66926892777389324</v>
      </c>
      <c r="P78" s="93">
        <v>0.6706316127097145</v>
      </c>
      <c r="Q78" s="93">
        <v>0.66460905933617209</v>
      </c>
      <c r="R78" s="93">
        <v>0.6559188574971665</v>
      </c>
      <c r="S78" s="93">
        <v>0.64905857376600906</v>
      </c>
      <c r="T78" s="93">
        <v>0.63898551076437649</v>
      </c>
      <c r="U78" s="93">
        <v>0.63181602151591676</v>
      </c>
      <c r="V78" s="93">
        <v>0.6244382370654129</v>
      </c>
      <c r="W78" s="93">
        <v>0.61725473724730406</v>
      </c>
      <c r="X78" s="93">
        <v>0.60763202177396858</v>
      </c>
      <c r="Y78" s="93">
        <v>0.60023460610531498</v>
      </c>
      <c r="Z78" s="93">
        <v>0.59141040337924733</v>
      </c>
      <c r="AA78" s="93">
        <v>0.58406962178532174</v>
      </c>
      <c r="AB78" s="93">
        <v>0.57375077911771077</v>
      </c>
      <c r="AC78" s="93">
        <v>0.57210602436078195</v>
      </c>
      <c r="AD78" s="93">
        <v>0.56640605199358363</v>
      </c>
      <c r="AE78" s="93">
        <v>0.56652545720548608</v>
      </c>
      <c r="AF78" s="93">
        <v>0.56583470453909068</v>
      </c>
      <c r="AG78" s="93">
        <v>0.5595757520737189</v>
      </c>
    </row>
    <row r="79" spans="2:33" x14ac:dyDescent="0.2">
      <c r="B79" s="38" t="s">
        <v>35</v>
      </c>
      <c r="C79" s="93">
        <v>0.67263876936500899</v>
      </c>
      <c r="D79" s="93">
        <v>0.66904707914050632</v>
      </c>
      <c r="E79" s="93">
        <v>0.66545538891600364</v>
      </c>
      <c r="F79" s="93">
        <v>0.66186369869150097</v>
      </c>
      <c r="G79" s="93">
        <v>0.65827200846699829</v>
      </c>
      <c r="H79" s="93">
        <v>0.65468031824249562</v>
      </c>
      <c r="I79" s="93">
        <v>0.65108862801799294</v>
      </c>
      <c r="J79" s="93">
        <v>0.64749693779349027</v>
      </c>
      <c r="K79" s="93">
        <v>0.64390524756898759</v>
      </c>
      <c r="L79" s="93">
        <v>0.64031355734448492</v>
      </c>
      <c r="M79" s="93">
        <v>0.63672186711998224</v>
      </c>
      <c r="N79" s="93">
        <v>0.63313017689547957</v>
      </c>
      <c r="O79" s="93">
        <v>0.62953848667097689</v>
      </c>
      <c r="P79" s="93">
        <v>0.62594679644647422</v>
      </c>
      <c r="Q79" s="93">
        <v>0.63447844103039686</v>
      </c>
      <c r="R79" s="93">
        <v>0.62315367518129883</v>
      </c>
      <c r="S79" s="93">
        <v>0.60167515120329806</v>
      </c>
      <c r="T79" s="93">
        <v>0.61927647214858728</v>
      </c>
      <c r="U79" s="93">
        <v>0.61110829838057834</v>
      </c>
      <c r="V79" s="93">
        <v>0.61110829838057834</v>
      </c>
      <c r="W79" s="93">
        <v>0.61110829838057834</v>
      </c>
      <c r="X79" s="93">
        <v>0.61541114826264087</v>
      </c>
      <c r="Y79" s="93">
        <v>0.58920020755042568</v>
      </c>
      <c r="Z79" s="93">
        <v>0.59426224535211492</v>
      </c>
      <c r="AA79" s="93">
        <v>0.61541114826264087</v>
      </c>
      <c r="AB79" s="93">
        <v>0.6008817628305021</v>
      </c>
      <c r="AC79" s="93">
        <v>0.60617270376046528</v>
      </c>
      <c r="AD79" s="93">
        <v>0.60088176283050199</v>
      </c>
      <c r="AE79" s="93">
        <v>0.57817232665953988</v>
      </c>
      <c r="AF79" s="93">
        <v>0.60617270376046528</v>
      </c>
      <c r="AG79" s="93">
        <v>0.60885326995971001</v>
      </c>
    </row>
    <row r="80" spans="2:33" x14ac:dyDescent="0.2">
      <c r="B80" s="38" t="s">
        <v>36</v>
      </c>
      <c r="C80" s="93">
        <v>0.63704106471604538</v>
      </c>
      <c r="D80" s="93">
        <v>0.6341049035200429</v>
      </c>
      <c r="E80" s="93">
        <v>0.63116874232404041</v>
      </c>
      <c r="F80" s="93">
        <v>0.62823258112803793</v>
      </c>
      <c r="G80" s="93">
        <v>0.62529641993203544</v>
      </c>
      <c r="H80" s="93">
        <v>0.62236025873603296</v>
      </c>
      <c r="I80" s="93">
        <v>0.61942409754003047</v>
      </c>
      <c r="J80" s="93">
        <v>0.61648793634402799</v>
      </c>
      <c r="K80" s="93">
        <v>0.6135517751480255</v>
      </c>
      <c r="L80" s="93">
        <v>0.61061561395202302</v>
      </c>
      <c r="M80" s="93">
        <v>0.60767945275602053</v>
      </c>
      <c r="N80" s="93">
        <v>0.60474329156001805</v>
      </c>
      <c r="O80" s="93">
        <v>0.60180713036401556</v>
      </c>
      <c r="P80" s="93">
        <v>0.59887096916801319</v>
      </c>
      <c r="Q80" s="93">
        <v>0.60638359279453669</v>
      </c>
      <c r="R80" s="93">
        <v>0.59640795809150082</v>
      </c>
      <c r="S80" s="93">
        <v>0.5774099802270698</v>
      </c>
      <c r="T80" s="93">
        <v>0.59282970123584333</v>
      </c>
      <c r="U80" s="93">
        <v>0.585613712229612</v>
      </c>
      <c r="V80" s="93">
        <v>0.58561371222961189</v>
      </c>
      <c r="W80" s="93">
        <v>0.585613712229612</v>
      </c>
      <c r="X80" s="93">
        <v>0.58926081427981902</v>
      </c>
      <c r="Y80" s="93">
        <v>0.56604184576867456</v>
      </c>
      <c r="Z80" s="93">
        <v>0.57053809111572518</v>
      </c>
      <c r="AA80" s="93">
        <v>0.58926081427981902</v>
      </c>
      <c r="AB80" s="93">
        <v>0.57625840364204883</v>
      </c>
      <c r="AC80" s="93">
        <v>0.58094146258843282</v>
      </c>
      <c r="AD80" s="93">
        <v>0.57625840364204906</v>
      </c>
      <c r="AE80" s="93">
        <v>0.55608626552164053</v>
      </c>
      <c r="AF80" s="93">
        <v>0.58094146258843282</v>
      </c>
      <c r="AG80" s="93">
        <v>0.58331165175357969</v>
      </c>
    </row>
    <row r="81" spans="2:33" x14ac:dyDescent="0.2">
      <c r="B81" s="38" t="s">
        <v>334</v>
      </c>
      <c r="C81" s="93">
        <v>0.40337333393106428</v>
      </c>
      <c r="D81" s="93">
        <v>0.40069071671892609</v>
      </c>
      <c r="E81" s="93">
        <v>0.39800809950678789</v>
      </c>
      <c r="F81" s="93">
        <v>0.3953254822946497</v>
      </c>
      <c r="G81" s="93">
        <v>0.39264286508251151</v>
      </c>
      <c r="H81" s="93">
        <v>0.38996024787037331</v>
      </c>
      <c r="I81" s="93">
        <v>0.38727763065823512</v>
      </c>
      <c r="J81" s="93">
        <v>0.38459501344609692</v>
      </c>
      <c r="K81" s="93">
        <v>0.38191239623395873</v>
      </c>
      <c r="L81" s="93">
        <v>0.37922977902182053</v>
      </c>
      <c r="M81" s="93">
        <v>0.37654716180968234</v>
      </c>
      <c r="N81" s="93">
        <v>0.37386454459754415</v>
      </c>
      <c r="O81" s="93">
        <v>0.37118192738540595</v>
      </c>
      <c r="P81" s="93">
        <v>0.36849931017326748</v>
      </c>
      <c r="Q81" s="93">
        <v>0.37775952646607319</v>
      </c>
      <c r="R81" s="93">
        <v>0.3668876487682064</v>
      </c>
      <c r="S81" s="93">
        <v>0.35034607628119241</v>
      </c>
      <c r="T81" s="93">
        <v>0.35945798372465276</v>
      </c>
      <c r="U81" s="93">
        <v>0.34939251981629593</v>
      </c>
      <c r="V81" s="93">
        <v>0.34582333420970879</v>
      </c>
      <c r="W81" s="93">
        <v>0.31959994638339667</v>
      </c>
      <c r="X81" s="93">
        <v>0.34037562237169139</v>
      </c>
      <c r="Y81" s="93">
        <v>0.31841032412834469</v>
      </c>
      <c r="Z81" s="93">
        <v>0.3216755292210548</v>
      </c>
      <c r="AA81" s="93">
        <v>0.34108377911319826</v>
      </c>
      <c r="AB81" s="93">
        <v>0.32973401609595204</v>
      </c>
      <c r="AC81" s="93">
        <v>0.33144666697761543</v>
      </c>
      <c r="AD81" s="93">
        <v>0.32565456357371347</v>
      </c>
      <c r="AE81" s="93">
        <v>0.31063546432491479</v>
      </c>
      <c r="AF81" s="93">
        <v>0.3321890101251635</v>
      </c>
      <c r="AG81" s="93">
        <v>0.33876164603038428</v>
      </c>
    </row>
    <row r="82" spans="2:33" x14ac:dyDescent="0.2">
      <c r="B82" s="38" t="s">
        <v>335</v>
      </c>
      <c r="C82" s="93">
        <v>0.40114688544751564</v>
      </c>
      <c r="D82" s="93">
        <v>0.39837762157979795</v>
      </c>
      <c r="E82" s="93">
        <v>0.39560835771208025</v>
      </c>
      <c r="F82" s="93">
        <v>0.39283909384436255</v>
      </c>
      <c r="G82" s="93">
        <v>0.39006982997664486</v>
      </c>
      <c r="H82" s="93">
        <v>0.38730056610892716</v>
      </c>
      <c r="I82" s="93">
        <v>0.38453130224120946</v>
      </c>
      <c r="J82" s="93">
        <v>0.38176203837349176</v>
      </c>
      <c r="K82" s="93">
        <v>0.37899277450577407</v>
      </c>
      <c r="L82" s="93">
        <v>0.37622351063805637</v>
      </c>
      <c r="M82" s="93">
        <v>0.37345424677033867</v>
      </c>
      <c r="N82" s="93">
        <v>0.37068498290262097</v>
      </c>
      <c r="O82" s="93">
        <v>0.36791571903490328</v>
      </c>
      <c r="P82" s="93">
        <v>0.3651464551671858</v>
      </c>
      <c r="Q82" s="93">
        <v>0.37101480785913638</v>
      </c>
      <c r="R82" s="93">
        <v>0.35880124296022697</v>
      </c>
      <c r="S82" s="93">
        <v>0.34047297584123737</v>
      </c>
      <c r="T82" s="93">
        <v>0.34981321371500496</v>
      </c>
      <c r="U82" s="93">
        <v>0.34204642058215112</v>
      </c>
      <c r="V82" s="93">
        <v>0.3409008807231908</v>
      </c>
      <c r="W82" s="93">
        <v>0.34028018761034717</v>
      </c>
      <c r="X82" s="93">
        <v>0.34011704157041439</v>
      </c>
      <c r="Y82" s="93">
        <v>0.32111628523304431</v>
      </c>
      <c r="Z82" s="93">
        <v>0.32492956455300831</v>
      </c>
      <c r="AA82" s="93">
        <v>0.34069991771662567</v>
      </c>
      <c r="AB82" s="93">
        <v>0.32790603343950636</v>
      </c>
      <c r="AC82" s="93">
        <v>0.33087393783668972</v>
      </c>
      <c r="AD82" s="93">
        <v>0.3219950159134165</v>
      </c>
      <c r="AE82" s="93">
        <v>0.30547791237766275</v>
      </c>
      <c r="AF82" s="93">
        <v>0.32732684318494243</v>
      </c>
      <c r="AG82" s="93">
        <v>0.33066317821059799</v>
      </c>
    </row>
    <row r="83" spans="2:33" x14ac:dyDescent="0.2">
      <c r="B83" s="38" t="s">
        <v>336</v>
      </c>
      <c r="C83" s="93">
        <v>0.5548966533106815</v>
      </c>
      <c r="D83" s="93">
        <v>0.55458238678528315</v>
      </c>
      <c r="E83" s="93">
        <v>0.55426812025988481</v>
      </c>
      <c r="F83" s="93">
        <v>0.55395385373448647</v>
      </c>
      <c r="G83" s="93">
        <v>0.55363958720908812</v>
      </c>
      <c r="H83" s="93">
        <v>0.55332532068368978</v>
      </c>
      <c r="I83" s="93">
        <v>0.55301105415829144</v>
      </c>
      <c r="J83" s="93">
        <v>0.55269678763289309</v>
      </c>
      <c r="K83" s="93">
        <v>0.55238252110749475</v>
      </c>
      <c r="L83" s="93">
        <v>0.55206825458209641</v>
      </c>
      <c r="M83" s="93">
        <v>0.55175398805669806</v>
      </c>
      <c r="N83" s="93">
        <v>0.55143972153129972</v>
      </c>
      <c r="O83" s="93">
        <v>0.55112545500590138</v>
      </c>
      <c r="P83" s="93">
        <v>0.55081118848050248</v>
      </c>
      <c r="Q83" s="93">
        <v>0.55370114500130196</v>
      </c>
      <c r="R83" s="93">
        <v>0.54600508989705143</v>
      </c>
      <c r="S83" s="93">
        <v>0.53683051105053226</v>
      </c>
      <c r="T83" s="93">
        <v>0.5386500226108154</v>
      </c>
      <c r="U83" s="93">
        <v>0.53499900124020006</v>
      </c>
      <c r="V83" s="93">
        <v>0.53221968750819815</v>
      </c>
      <c r="W83" s="93">
        <v>0.52974046963101373</v>
      </c>
      <c r="X83" s="93">
        <v>0.53074687440798507</v>
      </c>
      <c r="Y83" s="93">
        <v>0.52647701530744084</v>
      </c>
      <c r="Z83" s="93">
        <v>0.52621545708742745</v>
      </c>
      <c r="AA83" s="93">
        <v>0.52534467504510085</v>
      </c>
      <c r="AB83" s="93">
        <v>0.51739828668956522</v>
      </c>
      <c r="AC83" s="93">
        <v>0.52262833999385494</v>
      </c>
      <c r="AD83" s="93">
        <v>0.52010272522734391</v>
      </c>
      <c r="AE83" s="93">
        <v>0.5114614723462837</v>
      </c>
      <c r="AF83" s="93">
        <v>0.52099026140177684</v>
      </c>
      <c r="AG83" s="93">
        <v>0.51421442177523236</v>
      </c>
    </row>
    <row r="84" spans="2:33" x14ac:dyDescent="0.2">
      <c r="B84" s="38" t="s">
        <v>337</v>
      </c>
      <c r="C84" s="93">
        <v>0.60389903253393151</v>
      </c>
      <c r="D84" s="93">
        <v>0.60278066947757303</v>
      </c>
      <c r="E84" s="93">
        <v>0.60166230642121454</v>
      </c>
      <c r="F84" s="93">
        <v>0.60054394336485606</v>
      </c>
      <c r="G84" s="93">
        <v>0.59942558030849757</v>
      </c>
      <c r="H84" s="93">
        <v>0.59830721725213909</v>
      </c>
      <c r="I84" s="93">
        <v>0.59718885419578061</v>
      </c>
      <c r="J84" s="93">
        <v>0.59607049113942212</v>
      </c>
      <c r="K84" s="93">
        <v>0.59495212808306364</v>
      </c>
      <c r="L84" s="93">
        <v>0.59383376502670515</v>
      </c>
      <c r="M84" s="93">
        <v>0.59271540197034667</v>
      </c>
      <c r="N84" s="93">
        <v>0.59159703891398818</v>
      </c>
      <c r="O84" s="93">
        <v>0.5904786758576297</v>
      </c>
      <c r="P84" s="93">
        <v>0.5893603128012711</v>
      </c>
      <c r="Q84" s="93">
        <v>0.59882063237259708</v>
      </c>
      <c r="R84" s="93">
        <v>0.58291362951010395</v>
      </c>
      <c r="S84" s="93">
        <v>0.57112605769091562</v>
      </c>
      <c r="T84" s="93">
        <v>0.57715472722399297</v>
      </c>
      <c r="U84" s="93">
        <v>0.56875534972366437</v>
      </c>
      <c r="V84" s="93">
        <v>0.55921919518742347</v>
      </c>
      <c r="W84" s="93">
        <v>0.55271660368201503</v>
      </c>
      <c r="X84" s="93">
        <v>0.55971667533484781</v>
      </c>
      <c r="Y84" s="93">
        <v>0.54388473803355908</v>
      </c>
      <c r="Z84" s="93">
        <v>0.54142582301012121</v>
      </c>
      <c r="AA84" s="93">
        <v>0.53826400789583007</v>
      </c>
      <c r="AB84" s="93">
        <v>0.53537480281611982</v>
      </c>
      <c r="AC84" s="93">
        <v>0.53840945869992507</v>
      </c>
      <c r="AD84" s="93">
        <v>0.53200796843630194</v>
      </c>
      <c r="AE84" s="93">
        <v>0.52361839653017128</v>
      </c>
      <c r="AF84" s="93">
        <v>0.53264805258759851</v>
      </c>
      <c r="AG84" s="93">
        <v>0.52843751679767181</v>
      </c>
    </row>
    <row r="85" spans="2:33" x14ac:dyDescent="0.2">
      <c r="B85" s="38" t="s">
        <v>338</v>
      </c>
      <c r="C85" s="93">
        <v>0.90387832137303459</v>
      </c>
      <c r="D85" s="93">
        <v>0.90308706320042853</v>
      </c>
      <c r="E85" s="93">
        <v>0.90229580502782247</v>
      </c>
      <c r="F85" s="93">
        <v>0.90150454685521642</v>
      </c>
      <c r="G85" s="93">
        <v>0.90071328868261036</v>
      </c>
      <c r="H85" s="93">
        <v>0.8999220305100043</v>
      </c>
      <c r="I85" s="93">
        <v>0.89913077233739824</v>
      </c>
      <c r="J85" s="93">
        <v>0.89833951416479219</v>
      </c>
      <c r="K85" s="93">
        <v>0.89754825599218613</v>
      </c>
      <c r="L85" s="93">
        <v>0.89675699781958007</v>
      </c>
      <c r="M85" s="93">
        <v>0.89596573964697401</v>
      </c>
      <c r="N85" s="93">
        <v>0.89517448147436796</v>
      </c>
      <c r="O85" s="93">
        <v>0.8943832233017619</v>
      </c>
      <c r="P85" s="93">
        <v>0.89359196512915573</v>
      </c>
      <c r="Q85" s="93">
        <v>0.88491002892876125</v>
      </c>
      <c r="R85" s="93">
        <v>0.86009239338115639</v>
      </c>
      <c r="S85" s="93">
        <v>0.85009585732325255</v>
      </c>
      <c r="T85" s="93">
        <v>0.84974081498068499</v>
      </c>
      <c r="U85" s="93">
        <v>0.85889779095261298</v>
      </c>
      <c r="V85" s="93">
        <v>0.84281506745932067</v>
      </c>
      <c r="W85" s="93">
        <v>0.83796141573632843</v>
      </c>
      <c r="X85" s="93">
        <v>0.84728600784191455</v>
      </c>
      <c r="Y85" s="93">
        <v>0.8448457331337369</v>
      </c>
      <c r="Z85" s="93">
        <v>0.84486129612300143</v>
      </c>
      <c r="AA85" s="93">
        <v>0.85977552191548656</v>
      </c>
      <c r="AB85" s="93">
        <v>0.85192938811270413</v>
      </c>
      <c r="AC85" s="93">
        <v>0.86289501473105779</v>
      </c>
      <c r="AD85" s="93">
        <v>0.87552413137308516</v>
      </c>
      <c r="AE85" s="93">
        <v>0.8573634793243281</v>
      </c>
      <c r="AF85" s="93">
        <v>0.84547151250922714</v>
      </c>
      <c r="AG85" s="93">
        <v>0.87184091721729251</v>
      </c>
    </row>
    <row r="86" spans="2:33" x14ac:dyDescent="0.2">
      <c r="B86" s="38" t="s">
        <v>339</v>
      </c>
      <c r="C86" s="93">
        <v>1</v>
      </c>
      <c r="D86" s="93">
        <v>1</v>
      </c>
      <c r="E86" s="93">
        <v>1</v>
      </c>
      <c r="F86" s="93">
        <v>1</v>
      </c>
      <c r="G86" s="93">
        <v>1</v>
      </c>
      <c r="H86" s="93">
        <v>1</v>
      </c>
      <c r="I86" s="93">
        <v>1</v>
      </c>
      <c r="J86" s="93">
        <v>1</v>
      </c>
      <c r="K86" s="93">
        <v>1</v>
      </c>
      <c r="L86" s="93">
        <v>1</v>
      </c>
      <c r="M86" s="93">
        <v>1</v>
      </c>
      <c r="N86" s="93">
        <v>1</v>
      </c>
      <c r="O86" s="93">
        <v>1</v>
      </c>
      <c r="P86" s="93">
        <v>1</v>
      </c>
      <c r="Q86" s="93">
        <v>1</v>
      </c>
      <c r="R86" s="93">
        <v>1</v>
      </c>
      <c r="S86" s="93">
        <v>1</v>
      </c>
      <c r="T86" s="93">
        <v>1</v>
      </c>
      <c r="U86" s="93">
        <v>1</v>
      </c>
      <c r="V86" s="93">
        <v>1</v>
      </c>
      <c r="W86" s="93">
        <v>1</v>
      </c>
      <c r="X86" s="93">
        <v>1</v>
      </c>
      <c r="Y86" s="93">
        <v>1</v>
      </c>
      <c r="Z86" s="93">
        <v>1</v>
      </c>
      <c r="AA86" s="93">
        <v>1</v>
      </c>
      <c r="AB86" s="93">
        <v>1</v>
      </c>
      <c r="AC86" s="93">
        <v>1</v>
      </c>
      <c r="AD86" s="93">
        <v>1</v>
      </c>
      <c r="AE86" s="93">
        <v>1</v>
      </c>
      <c r="AF86" s="93">
        <v>1</v>
      </c>
      <c r="AG86" s="93">
        <v>1</v>
      </c>
    </row>
    <row r="87" spans="2:33" x14ac:dyDescent="0.2">
      <c r="B87" s="81" t="s">
        <v>14</v>
      </c>
      <c r="C87" s="99">
        <v>0.51980633074332838</v>
      </c>
      <c r="D87" s="99">
        <v>0.51553297937742326</v>
      </c>
      <c r="E87" s="99">
        <v>0.51125962801151814</v>
      </c>
      <c r="F87" s="99">
        <v>0.50698627664561302</v>
      </c>
      <c r="G87" s="99">
        <v>0.5027129252797079</v>
      </c>
      <c r="H87" s="99">
        <v>0.49843957391380284</v>
      </c>
      <c r="I87" s="99">
        <v>0.49416622254789777</v>
      </c>
      <c r="J87" s="99">
        <v>0.48989287118199271</v>
      </c>
      <c r="K87" s="99">
        <v>0.48561951981608764</v>
      </c>
      <c r="L87" s="99">
        <v>0.48134616845018258</v>
      </c>
      <c r="M87" s="99">
        <v>0.47707281708427751</v>
      </c>
      <c r="N87" s="99">
        <v>0.47279946571837245</v>
      </c>
      <c r="O87" s="99">
        <v>0.46852611435246738</v>
      </c>
      <c r="P87" s="99">
        <v>0.46425276298656221</v>
      </c>
      <c r="Q87" s="99">
        <v>0.47396872100945175</v>
      </c>
      <c r="R87" s="99">
        <v>0.46110202908069342</v>
      </c>
      <c r="S87" s="99">
        <v>0.43735645067258933</v>
      </c>
      <c r="T87" s="99">
        <v>0.45799377292354326</v>
      </c>
      <c r="U87" s="99">
        <v>0.44891545103350516</v>
      </c>
      <c r="V87" s="99">
        <v>0.44891545103350516</v>
      </c>
      <c r="W87" s="99">
        <v>0.44891545103350516</v>
      </c>
      <c r="X87" s="99">
        <v>0.45492714124842498</v>
      </c>
      <c r="Y87" s="99">
        <v>0.42637776693483914</v>
      </c>
      <c r="Z87" s="99">
        <v>0.43179733531659487</v>
      </c>
      <c r="AA87" s="99">
        <v>0.45492714124842498</v>
      </c>
      <c r="AB87" s="99">
        <v>0.44019003367043114</v>
      </c>
      <c r="AC87" s="99">
        <v>0.44596879649592702</v>
      </c>
      <c r="AD87" s="99">
        <v>0.44019003367043114</v>
      </c>
      <c r="AE87" s="99">
        <v>0.41593676801080343</v>
      </c>
      <c r="AF87" s="99">
        <v>0.44596879649592702</v>
      </c>
      <c r="AG87" s="99">
        <v>0.44891545103350516</v>
      </c>
    </row>
    <row r="90" spans="2:33" x14ac:dyDescent="0.2">
      <c r="B90" s="102"/>
    </row>
    <row r="91" spans="2:33" x14ac:dyDescent="0.2">
      <c r="B91" s="108"/>
      <c r="C91" s="94"/>
      <c r="D91" s="94"/>
      <c r="E91" s="94"/>
      <c r="F91" s="94"/>
      <c r="G91" s="94"/>
      <c r="H91" s="94"/>
      <c r="I91" s="94"/>
      <c r="J91" s="94"/>
      <c r="K91" s="94"/>
      <c r="L91" s="94"/>
      <c r="M91" s="94"/>
      <c r="N91" s="94"/>
      <c r="O91" s="94"/>
      <c r="P91" s="94"/>
      <c r="Q91" s="94"/>
      <c r="R91" s="94"/>
      <c r="S91" s="94"/>
      <c r="T91" s="94"/>
      <c r="U91" s="94"/>
      <c r="V91" s="94"/>
      <c r="W91" s="94"/>
      <c r="X91" s="94"/>
      <c r="Y91" s="94"/>
      <c r="Z91" s="94"/>
      <c r="AA91" s="94"/>
      <c r="AB91" s="94"/>
      <c r="AC91" s="94"/>
      <c r="AD91" s="94"/>
      <c r="AE91" s="94"/>
      <c r="AF91" s="94"/>
      <c r="AG91" s="94"/>
    </row>
    <row r="92" spans="2:33" x14ac:dyDescent="0.2">
      <c r="C92" s="94"/>
      <c r="D92" s="94"/>
      <c r="E92" s="94"/>
      <c r="F92" s="94"/>
      <c r="G92" s="94"/>
      <c r="H92" s="94"/>
      <c r="I92" s="94"/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4"/>
    </row>
    <row r="93" spans="2:33" x14ac:dyDescent="0.2">
      <c r="C93" s="94"/>
      <c r="D93" s="94"/>
      <c r="E93" s="94"/>
      <c r="F93" s="94"/>
      <c r="G93" s="94"/>
      <c r="H93" s="94"/>
      <c r="I93" s="94"/>
      <c r="J93" s="94"/>
      <c r="K93" s="94"/>
      <c r="L93" s="94"/>
      <c r="M93" s="94"/>
      <c r="N93" s="94"/>
      <c r="O93" s="94"/>
      <c r="P93" s="94"/>
      <c r="Q93" s="94"/>
      <c r="R93" s="94"/>
      <c r="S93" s="94"/>
      <c r="T93" s="94"/>
      <c r="U93" s="94"/>
      <c r="V93" s="94"/>
      <c r="W93" s="94"/>
      <c r="X93" s="94"/>
      <c r="Y93" s="94"/>
      <c r="Z93" s="94"/>
      <c r="AA93" s="94"/>
      <c r="AB93" s="94"/>
      <c r="AC93" s="94"/>
      <c r="AD93" s="94"/>
      <c r="AE93" s="94"/>
      <c r="AF93" s="94"/>
      <c r="AG93" s="94"/>
    </row>
    <row r="94" spans="2:33" x14ac:dyDescent="0.2">
      <c r="C94" s="94"/>
      <c r="D94" s="94"/>
      <c r="E94" s="94"/>
      <c r="F94" s="94"/>
      <c r="G94" s="94"/>
      <c r="H94" s="94"/>
      <c r="I94" s="94"/>
      <c r="J94" s="94"/>
      <c r="K94" s="94"/>
      <c r="L94" s="94"/>
      <c r="M94" s="94"/>
      <c r="N94" s="94"/>
      <c r="O94" s="94"/>
      <c r="P94" s="94"/>
      <c r="Q94" s="94"/>
      <c r="R94" s="94"/>
      <c r="S94" s="94"/>
      <c r="T94" s="94"/>
      <c r="U94" s="94"/>
      <c r="V94" s="94"/>
      <c r="W94" s="94"/>
      <c r="X94" s="94"/>
      <c r="Y94" s="94"/>
      <c r="Z94" s="94"/>
      <c r="AA94" s="94"/>
      <c r="AB94" s="94"/>
      <c r="AC94" s="94"/>
      <c r="AD94" s="94"/>
      <c r="AE94" s="94"/>
      <c r="AF94" s="94"/>
      <c r="AG94" s="94"/>
    </row>
    <row r="95" spans="2:33" x14ac:dyDescent="0.2">
      <c r="C95" s="94"/>
      <c r="D95" s="94"/>
      <c r="E95" s="94"/>
      <c r="F95" s="94"/>
      <c r="G95" s="94"/>
      <c r="H95" s="94"/>
      <c r="I95" s="94"/>
      <c r="J95" s="94"/>
      <c r="K95" s="94"/>
      <c r="L95" s="94"/>
      <c r="M95" s="94"/>
      <c r="N95" s="94"/>
      <c r="O95" s="94"/>
      <c r="P95" s="94"/>
      <c r="Q95" s="94"/>
      <c r="R95" s="94"/>
      <c r="S95" s="94"/>
      <c r="T95" s="94"/>
      <c r="U95" s="94"/>
      <c r="V95" s="94"/>
      <c r="W95" s="94"/>
      <c r="X95" s="94"/>
      <c r="Y95" s="94"/>
      <c r="Z95" s="94"/>
      <c r="AA95" s="94"/>
      <c r="AB95" s="94"/>
      <c r="AC95" s="94"/>
      <c r="AD95" s="94"/>
      <c r="AE95" s="94"/>
      <c r="AF95" s="94"/>
      <c r="AG95" s="94"/>
    </row>
    <row r="96" spans="2:33" x14ac:dyDescent="0.2">
      <c r="C96" s="94"/>
      <c r="D96" s="94"/>
      <c r="E96" s="94"/>
      <c r="F96" s="94"/>
      <c r="G96" s="94"/>
      <c r="H96" s="94"/>
      <c r="I96" s="94"/>
      <c r="J96" s="94"/>
      <c r="K96" s="94"/>
      <c r="L96" s="94"/>
      <c r="M96" s="94"/>
      <c r="N96" s="94"/>
      <c r="O96" s="94"/>
      <c r="P96" s="94"/>
      <c r="Q96" s="94"/>
      <c r="R96" s="94"/>
      <c r="S96" s="94"/>
      <c r="T96" s="94"/>
      <c r="U96" s="94"/>
      <c r="V96" s="94"/>
      <c r="W96" s="94"/>
      <c r="X96" s="94"/>
      <c r="Y96" s="94"/>
      <c r="Z96" s="94"/>
      <c r="AA96" s="94"/>
      <c r="AB96" s="94"/>
      <c r="AC96" s="94"/>
      <c r="AD96" s="94"/>
      <c r="AE96" s="94"/>
      <c r="AF96" s="94"/>
      <c r="AG96" s="94"/>
    </row>
    <row r="97" spans="2:33" x14ac:dyDescent="0.2">
      <c r="C97" s="94"/>
      <c r="D97" s="94"/>
      <c r="E97" s="94"/>
      <c r="F97" s="94"/>
      <c r="G97" s="94"/>
      <c r="H97" s="94"/>
      <c r="I97" s="94"/>
      <c r="J97" s="94"/>
      <c r="K97" s="94"/>
      <c r="L97" s="94"/>
      <c r="M97" s="94"/>
      <c r="N97" s="94"/>
      <c r="O97" s="94"/>
      <c r="P97" s="94"/>
      <c r="Q97" s="94"/>
      <c r="R97" s="94"/>
      <c r="S97" s="94"/>
      <c r="T97" s="94"/>
      <c r="U97" s="94"/>
      <c r="V97" s="94"/>
      <c r="W97" s="94"/>
      <c r="X97" s="94"/>
      <c r="Y97" s="94"/>
      <c r="Z97" s="94"/>
      <c r="AA97" s="94"/>
      <c r="AB97" s="94"/>
      <c r="AC97" s="94"/>
      <c r="AD97" s="94"/>
      <c r="AE97" s="94"/>
      <c r="AF97" s="94"/>
      <c r="AG97" s="94"/>
    </row>
    <row r="98" spans="2:33" x14ac:dyDescent="0.2">
      <c r="C98" s="94"/>
      <c r="D98" s="94"/>
      <c r="E98" s="94"/>
      <c r="F98" s="94"/>
      <c r="G98" s="94"/>
      <c r="H98" s="94"/>
      <c r="I98" s="94"/>
      <c r="J98" s="94"/>
      <c r="K98" s="94"/>
      <c r="L98" s="94"/>
      <c r="M98" s="94"/>
      <c r="N98" s="94"/>
      <c r="O98" s="94"/>
      <c r="P98" s="94"/>
      <c r="Q98" s="94"/>
      <c r="R98" s="94"/>
      <c r="S98" s="94"/>
      <c r="T98" s="94"/>
      <c r="U98" s="94"/>
      <c r="V98" s="94"/>
      <c r="W98" s="94"/>
      <c r="X98" s="94"/>
      <c r="Y98" s="94"/>
      <c r="Z98" s="94"/>
      <c r="AA98" s="94"/>
      <c r="AB98" s="94"/>
      <c r="AC98" s="94"/>
      <c r="AD98" s="94"/>
      <c r="AE98" s="94"/>
      <c r="AF98" s="94"/>
      <c r="AG98" s="94"/>
    </row>
    <row r="99" spans="2:33" x14ac:dyDescent="0.2">
      <c r="B99" s="108"/>
      <c r="C99" s="94"/>
      <c r="D99" s="94"/>
      <c r="E99" s="94"/>
      <c r="F99" s="94"/>
      <c r="G99" s="94"/>
      <c r="H99" s="94"/>
      <c r="I99" s="94"/>
      <c r="J99" s="94"/>
      <c r="K99" s="94"/>
      <c r="L99" s="94"/>
      <c r="M99" s="94"/>
      <c r="N99" s="94"/>
      <c r="O99" s="94"/>
      <c r="P99" s="94"/>
      <c r="Q99" s="94"/>
      <c r="R99" s="94"/>
      <c r="S99" s="94"/>
      <c r="T99" s="94"/>
      <c r="U99" s="94"/>
      <c r="V99" s="94"/>
      <c r="W99" s="94"/>
      <c r="X99" s="94"/>
      <c r="Y99" s="94"/>
      <c r="Z99" s="94"/>
      <c r="AA99" s="94"/>
      <c r="AB99" s="94"/>
      <c r="AC99" s="94"/>
      <c r="AD99" s="94"/>
      <c r="AE99" s="94"/>
      <c r="AF99" s="94"/>
      <c r="AG99" s="94"/>
    </row>
    <row r="100" spans="2:33" x14ac:dyDescent="0.2">
      <c r="C100" s="94"/>
      <c r="D100" s="94"/>
      <c r="E100" s="94"/>
      <c r="F100" s="94"/>
      <c r="G100" s="94"/>
      <c r="H100" s="94"/>
      <c r="I100" s="94"/>
      <c r="J100" s="94"/>
      <c r="K100" s="94"/>
      <c r="L100" s="94"/>
      <c r="M100" s="94"/>
      <c r="N100" s="94"/>
      <c r="O100" s="94"/>
      <c r="P100" s="94"/>
      <c r="Q100" s="94"/>
      <c r="R100" s="94"/>
      <c r="S100" s="94"/>
      <c r="T100" s="94"/>
      <c r="U100" s="94"/>
      <c r="V100" s="94"/>
      <c r="W100" s="94"/>
      <c r="X100" s="94"/>
      <c r="Y100" s="94"/>
      <c r="Z100" s="94"/>
      <c r="AA100" s="94"/>
      <c r="AB100" s="94"/>
      <c r="AC100" s="94"/>
      <c r="AD100" s="94"/>
      <c r="AE100" s="94"/>
      <c r="AF100" s="94"/>
      <c r="AG100" s="94"/>
    </row>
    <row r="101" spans="2:33" x14ac:dyDescent="0.2">
      <c r="C101" s="94"/>
      <c r="D101" s="94"/>
      <c r="E101" s="94"/>
      <c r="F101" s="94"/>
      <c r="G101" s="94"/>
      <c r="H101" s="94"/>
      <c r="I101" s="94"/>
      <c r="J101" s="94"/>
      <c r="K101" s="94"/>
      <c r="L101" s="94"/>
      <c r="M101" s="94"/>
      <c r="N101" s="94"/>
      <c r="O101" s="94"/>
      <c r="P101" s="94"/>
      <c r="Q101" s="94"/>
      <c r="R101" s="94"/>
      <c r="S101" s="94"/>
      <c r="T101" s="94"/>
      <c r="U101" s="94"/>
      <c r="V101" s="94"/>
      <c r="W101" s="94"/>
      <c r="X101" s="94"/>
      <c r="Y101" s="94"/>
      <c r="Z101" s="94"/>
      <c r="AA101" s="94"/>
      <c r="AB101" s="94"/>
      <c r="AC101" s="94"/>
      <c r="AD101" s="94"/>
      <c r="AE101" s="94"/>
      <c r="AF101" s="94"/>
      <c r="AG101" s="94"/>
    </row>
    <row r="102" spans="2:33" x14ac:dyDescent="0.2">
      <c r="C102" s="94"/>
      <c r="D102" s="94"/>
      <c r="E102" s="94"/>
      <c r="F102" s="94"/>
      <c r="G102" s="94"/>
      <c r="H102" s="94"/>
      <c r="I102" s="94"/>
      <c r="J102" s="94"/>
      <c r="K102" s="94"/>
      <c r="L102" s="94"/>
      <c r="M102" s="94"/>
      <c r="N102" s="94"/>
      <c r="O102" s="94"/>
      <c r="P102" s="94"/>
      <c r="Q102" s="94"/>
      <c r="R102" s="94"/>
      <c r="S102" s="94"/>
      <c r="T102" s="94"/>
      <c r="U102" s="94"/>
      <c r="V102" s="94"/>
      <c r="W102" s="94"/>
      <c r="X102" s="94"/>
      <c r="Y102" s="94"/>
      <c r="Z102" s="94"/>
      <c r="AA102" s="94"/>
      <c r="AB102" s="94"/>
      <c r="AC102" s="94"/>
      <c r="AD102" s="94"/>
      <c r="AE102" s="94"/>
      <c r="AF102" s="94"/>
      <c r="AG102" s="94"/>
    </row>
    <row r="103" spans="2:33" x14ac:dyDescent="0.2">
      <c r="C103" s="94"/>
      <c r="D103" s="94"/>
      <c r="E103" s="94"/>
      <c r="F103" s="94"/>
      <c r="G103" s="94"/>
      <c r="H103" s="94"/>
      <c r="I103" s="94"/>
      <c r="J103" s="94"/>
      <c r="K103" s="94"/>
      <c r="L103" s="94"/>
      <c r="M103" s="94"/>
      <c r="N103" s="94"/>
      <c r="O103" s="94"/>
      <c r="P103" s="94"/>
      <c r="Q103" s="94"/>
      <c r="R103" s="94"/>
      <c r="S103" s="94"/>
      <c r="T103" s="94"/>
      <c r="U103" s="94"/>
      <c r="V103" s="94"/>
      <c r="W103" s="94"/>
      <c r="X103" s="94"/>
      <c r="Y103" s="94"/>
      <c r="Z103" s="94"/>
      <c r="AA103" s="94"/>
      <c r="AB103" s="94"/>
      <c r="AC103" s="94"/>
      <c r="AD103" s="94"/>
      <c r="AE103" s="94"/>
      <c r="AF103" s="94"/>
      <c r="AG103" s="94"/>
    </row>
    <row r="104" spans="2:33" x14ac:dyDescent="0.2">
      <c r="C104" s="94"/>
      <c r="D104" s="94"/>
      <c r="E104" s="94"/>
      <c r="F104" s="94"/>
      <c r="G104" s="94"/>
      <c r="H104" s="94"/>
      <c r="I104" s="94"/>
      <c r="J104" s="94"/>
      <c r="K104" s="94"/>
      <c r="L104" s="94"/>
      <c r="M104" s="94"/>
      <c r="N104" s="94"/>
      <c r="O104" s="94"/>
      <c r="P104" s="94"/>
      <c r="Q104" s="94"/>
      <c r="R104" s="94"/>
      <c r="S104" s="94"/>
      <c r="T104" s="94"/>
      <c r="U104" s="94"/>
      <c r="V104" s="94"/>
      <c r="W104" s="94"/>
      <c r="X104" s="94"/>
      <c r="Y104" s="94"/>
      <c r="Z104" s="94"/>
      <c r="AA104" s="94"/>
      <c r="AB104" s="94"/>
      <c r="AC104" s="94"/>
      <c r="AD104" s="94"/>
      <c r="AE104" s="94"/>
      <c r="AF104" s="94"/>
      <c r="AG104" s="94"/>
    </row>
    <row r="105" spans="2:33" x14ac:dyDescent="0.2">
      <c r="C105" s="94"/>
      <c r="D105" s="94"/>
      <c r="E105" s="94"/>
      <c r="F105" s="94"/>
      <c r="G105" s="94"/>
      <c r="H105" s="94"/>
      <c r="I105" s="94"/>
      <c r="J105" s="94"/>
      <c r="K105" s="94"/>
      <c r="L105" s="94"/>
      <c r="M105" s="94"/>
      <c r="N105" s="94"/>
      <c r="O105" s="94"/>
      <c r="P105" s="94"/>
      <c r="Q105" s="94"/>
      <c r="R105" s="94"/>
      <c r="S105" s="94"/>
      <c r="T105" s="94"/>
      <c r="U105" s="94"/>
      <c r="V105" s="94"/>
      <c r="W105" s="94"/>
      <c r="X105" s="94"/>
      <c r="Y105" s="94"/>
      <c r="Z105" s="94"/>
      <c r="AA105" s="94"/>
      <c r="AB105" s="94"/>
      <c r="AC105" s="94"/>
      <c r="AD105" s="94"/>
      <c r="AE105" s="94"/>
      <c r="AF105" s="94"/>
      <c r="AG105" s="94"/>
    </row>
    <row r="106" spans="2:33" x14ac:dyDescent="0.2">
      <c r="C106" s="94"/>
      <c r="D106" s="94"/>
      <c r="E106" s="94"/>
      <c r="F106" s="94"/>
      <c r="G106" s="94"/>
      <c r="H106" s="94"/>
      <c r="I106" s="94"/>
      <c r="J106" s="94"/>
      <c r="K106" s="94"/>
      <c r="L106" s="94"/>
      <c r="M106" s="94"/>
      <c r="N106" s="94"/>
      <c r="O106" s="94"/>
      <c r="P106" s="94"/>
      <c r="Q106" s="94"/>
      <c r="R106" s="94"/>
      <c r="S106" s="94"/>
      <c r="T106" s="94"/>
      <c r="U106" s="94"/>
      <c r="V106" s="94"/>
      <c r="W106" s="94"/>
      <c r="X106" s="94"/>
      <c r="Y106" s="94"/>
      <c r="Z106" s="94"/>
      <c r="AA106" s="94"/>
      <c r="AB106" s="94"/>
      <c r="AC106" s="94"/>
      <c r="AD106" s="94"/>
      <c r="AE106" s="94"/>
      <c r="AF106" s="94"/>
      <c r="AG106" s="94"/>
    </row>
    <row r="107" spans="2:33" x14ac:dyDescent="0.2">
      <c r="C107" s="94"/>
      <c r="D107" s="94"/>
      <c r="E107" s="94"/>
      <c r="F107" s="94"/>
      <c r="G107" s="94"/>
    </row>
    <row r="108" spans="2:33" x14ac:dyDescent="0.2">
      <c r="C108" s="94"/>
      <c r="D108" s="94"/>
      <c r="E108" s="94"/>
      <c r="F108" s="94"/>
      <c r="G108" s="94"/>
    </row>
    <row r="109" spans="2:33" x14ac:dyDescent="0.2">
      <c r="C109" s="94"/>
      <c r="D109" s="94"/>
      <c r="E109" s="94"/>
      <c r="F109" s="94"/>
      <c r="G109" s="94"/>
    </row>
    <row r="110" spans="2:33" x14ac:dyDescent="0.2">
      <c r="C110" s="94"/>
      <c r="D110" s="94"/>
      <c r="E110" s="94"/>
      <c r="F110" s="94"/>
      <c r="G110" s="94"/>
    </row>
    <row r="111" spans="2:33" x14ac:dyDescent="0.2">
      <c r="C111" s="94"/>
      <c r="D111" s="94"/>
      <c r="E111" s="94"/>
      <c r="F111" s="94"/>
      <c r="G111" s="94"/>
    </row>
  </sheetData>
  <phoneticPr fontId="0" type="noConversion"/>
  <pageMargins left="0.75" right="0.75" top="1" bottom="1" header="0.5" footer="0.5"/>
  <pageSetup paperSize="9"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00B0F0"/>
  </sheetPr>
  <dimension ref="B1:T32"/>
  <sheetViews>
    <sheetView zoomScale="75" zoomScaleNormal="75" workbookViewId="0">
      <selection activeCell="S1" sqref="S1:S1048576"/>
    </sheetView>
  </sheetViews>
  <sheetFormatPr defaultRowHeight="15" x14ac:dyDescent="0.2"/>
  <cols>
    <col min="1" max="1" width="3.42578125" style="84" customWidth="1"/>
    <col min="2" max="2" width="36.85546875" style="84" customWidth="1"/>
    <col min="3" max="3" width="12.140625" style="84" bestFit="1" customWidth="1"/>
    <col min="4" max="4" width="9.7109375" style="84" bestFit="1" customWidth="1"/>
    <col min="5" max="5" width="14.42578125" style="84" bestFit="1" customWidth="1"/>
    <col min="6" max="17" width="10.85546875" style="85" customWidth="1"/>
    <col min="18" max="18" width="8.7109375" style="84" customWidth="1"/>
    <col min="19" max="19" width="13.42578125" style="84" bestFit="1" customWidth="1"/>
    <col min="20" max="16384" width="9.140625" style="84"/>
  </cols>
  <sheetData>
    <row r="1" spans="2:19" x14ac:dyDescent="0.2">
      <c r="B1" s="86" t="s">
        <v>86</v>
      </c>
    </row>
    <row r="2" spans="2:19" x14ac:dyDescent="0.2">
      <c r="F2" s="87"/>
      <c r="G2" s="87"/>
      <c r="H2" s="87"/>
      <c r="I2" s="87"/>
      <c r="J2" s="87"/>
      <c r="K2" s="87"/>
      <c r="L2" s="87"/>
      <c r="M2" s="87"/>
      <c r="N2" s="87"/>
      <c r="O2" s="87"/>
      <c r="P2" s="87"/>
      <c r="Q2" s="87"/>
    </row>
    <row r="3" spans="2:19" x14ac:dyDescent="0.2">
      <c r="B3" s="306" t="s">
        <v>100</v>
      </c>
      <c r="C3" s="306" t="s">
        <v>32</v>
      </c>
      <c r="D3" s="306" t="s">
        <v>27</v>
      </c>
      <c r="E3" s="306" t="s">
        <v>28</v>
      </c>
      <c r="F3" s="305" t="s">
        <v>73</v>
      </c>
      <c r="G3" s="305"/>
      <c r="H3" s="305" t="s">
        <v>89</v>
      </c>
      <c r="I3" s="305"/>
      <c r="J3" s="305" t="s">
        <v>71</v>
      </c>
      <c r="K3" s="305"/>
      <c r="L3" s="305" t="s">
        <v>72</v>
      </c>
      <c r="M3" s="305"/>
      <c r="N3" s="305" t="s">
        <v>85</v>
      </c>
      <c r="O3" s="305"/>
      <c r="P3" s="305" t="s">
        <v>29</v>
      </c>
      <c r="Q3" s="305"/>
    </row>
    <row r="4" spans="2:19" x14ac:dyDescent="0.2">
      <c r="B4" s="307"/>
      <c r="C4" s="307"/>
      <c r="D4" s="307"/>
      <c r="E4" s="307"/>
      <c r="F4" s="88" t="s">
        <v>90</v>
      </c>
      <c r="G4" s="88" t="s">
        <v>88</v>
      </c>
      <c r="H4" s="88" t="s">
        <v>90</v>
      </c>
      <c r="I4" s="88" t="s">
        <v>88</v>
      </c>
      <c r="J4" s="88" t="s">
        <v>90</v>
      </c>
      <c r="K4" s="88" t="s">
        <v>88</v>
      </c>
      <c r="L4" s="88" t="s">
        <v>90</v>
      </c>
      <c r="M4" s="88" t="s">
        <v>88</v>
      </c>
      <c r="N4" s="88" t="s">
        <v>90</v>
      </c>
      <c r="O4" s="88" t="s">
        <v>88</v>
      </c>
      <c r="P4" s="88" t="s">
        <v>90</v>
      </c>
      <c r="Q4" s="88" t="s">
        <v>88</v>
      </c>
      <c r="S4" s="89"/>
    </row>
    <row r="5" spans="2:19" x14ac:dyDescent="0.2">
      <c r="B5" s="37" t="s">
        <v>9</v>
      </c>
      <c r="C5" s="87"/>
      <c r="D5" s="38"/>
      <c r="E5" s="38"/>
      <c r="F5" s="90"/>
      <c r="G5" s="90"/>
      <c r="H5" s="90"/>
      <c r="I5" s="90"/>
      <c r="J5" s="90"/>
      <c r="K5" s="90"/>
      <c r="L5" s="90"/>
      <c r="M5" s="90"/>
      <c r="N5" s="90"/>
      <c r="O5" s="90"/>
      <c r="P5" s="90"/>
      <c r="Q5" s="91"/>
    </row>
    <row r="6" spans="2:19" x14ac:dyDescent="0.2">
      <c r="B6" s="38" t="s">
        <v>3</v>
      </c>
      <c r="C6" s="92">
        <v>84</v>
      </c>
      <c r="D6" s="93">
        <v>89.49</v>
      </c>
      <c r="E6" s="93">
        <f>100-D6</f>
        <v>10.510000000000005</v>
      </c>
      <c r="F6" s="93" t="s">
        <v>30</v>
      </c>
      <c r="G6" s="91" t="s">
        <v>30</v>
      </c>
      <c r="H6" s="93" t="s">
        <v>30</v>
      </c>
      <c r="I6" s="91" t="s">
        <v>30</v>
      </c>
      <c r="J6" s="93" t="s">
        <v>30</v>
      </c>
      <c r="K6" s="91" t="s">
        <v>30</v>
      </c>
      <c r="L6" s="93">
        <v>0.10832547945205478</v>
      </c>
      <c r="M6" s="91">
        <v>0.17</v>
      </c>
      <c r="N6" s="93" t="s">
        <v>30</v>
      </c>
      <c r="O6" s="91" t="s">
        <v>30</v>
      </c>
      <c r="P6" s="93">
        <v>0.89167452054794527</v>
      </c>
      <c r="Q6" s="91">
        <v>0.01</v>
      </c>
      <c r="S6" s="94"/>
    </row>
    <row r="7" spans="2:19" x14ac:dyDescent="0.2">
      <c r="B7" s="38" t="s">
        <v>4</v>
      </c>
      <c r="C7" s="92">
        <v>85.166666666666671</v>
      </c>
      <c r="D7" s="93">
        <v>47.07</v>
      </c>
      <c r="E7" s="93">
        <f t="shared" ref="E7:E13" si="0">100-D7</f>
        <v>52.93</v>
      </c>
      <c r="F7" s="93" t="s">
        <v>30</v>
      </c>
      <c r="G7" s="91" t="s">
        <v>30</v>
      </c>
      <c r="H7" s="93" t="s">
        <v>30</v>
      </c>
      <c r="I7" s="91" t="s">
        <v>30</v>
      </c>
      <c r="J7" s="93" t="s">
        <v>30</v>
      </c>
      <c r="K7" s="91" t="s">
        <v>30</v>
      </c>
      <c r="L7" s="93">
        <v>0.10346</v>
      </c>
      <c r="M7" s="91">
        <v>0.17</v>
      </c>
      <c r="N7" s="93" t="s">
        <v>30</v>
      </c>
      <c r="O7" s="91" t="s">
        <v>30</v>
      </c>
      <c r="P7" s="93">
        <v>0.89654</v>
      </c>
      <c r="Q7" s="91">
        <v>0.01</v>
      </c>
      <c r="S7" s="94"/>
    </row>
    <row r="8" spans="2:19" x14ac:dyDescent="0.2">
      <c r="B8" s="38" t="s">
        <v>74</v>
      </c>
      <c r="C8" s="92">
        <v>56</v>
      </c>
      <c r="D8" s="93">
        <v>44.34</v>
      </c>
      <c r="E8" s="93">
        <f t="shared" si="0"/>
        <v>55.66</v>
      </c>
      <c r="F8" s="93" t="s">
        <v>30</v>
      </c>
      <c r="G8" s="91" t="s">
        <v>30</v>
      </c>
      <c r="H8" s="93" t="s">
        <v>30</v>
      </c>
      <c r="I8" s="91" t="s">
        <v>30</v>
      </c>
      <c r="J8" s="93" t="s">
        <v>30</v>
      </c>
      <c r="K8" s="91" t="s">
        <v>30</v>
      </c>
      <c r="L8" s="93">
        <v>3.4275068493150686E-2</v>
      </c>
      <c r="M8" s="91">
        <v>0.17</v>
      </c>
      <c r="N8" s="93" t="s">
        <v>30</v>
      </c>
      <c r="O8" s="91" t="s">
        <v>30</v>
      </c>
      <c r="P8" s="93">
        <v>0.96572493150684935</v>
      </c>
      <c r="Q8" s="91">
        <v>0.01</v>
      </c>
      <c r="S8" s="94"/>
    </row>
    <row r="9" spans="2:19" x14ac:dyDescent="0.2">
      <c r="B9" s="38" t="s">
        <v>75</v>
      </c>
      <c r="C9" s="92">
        <v>56</v>
      </c>
      <c r="D9" s="93">
        <f>D8</f>
        <v>44.34</v>
      </c>
      <c r="E9" s="93">
        <f t="shared" si="0"/>
        <v>55.66</v>
      </c>
      <c r="F9" s="93" t="s">
        <v>30</v>
      </c>
      <c r="G9" s="91" t="s">
        <v>30</v>
      </c>
      <c r="H9" s="93" t="s">
        <v>30</v>
      </c>
      <c r="I9" s="91" t="s">
        <v>30</v>
      </c>
      <c r="J9" s="93" t="s">
        <v>30</v>
      </c>
      <c r="K9" s="91" t="s">
        <v>30</v>
      </c>
      <c r="L9" s="93">
        <v>3.4275068493150686E-2</v>
      </c>
      <c r="M9" s="91">
        <v>0.17</v>
      </c>
      <c r="N9" s="93" t="s">
        <v>30</v>
      </c>
      <c r="O9" s="91" t="s">
        <v>30</v>
      </c>
      <c r="P9" s="93">
        <v>0.96572493150684935</v>
      </c>
      <c r="Q9" s="91">
        <v>0.01</v>
      </c>
      <c r="S9" s="94"/>
    </row>
    <row r="10" spans="2:19" x14ac:dyDescent="0.2">
      <c r="B10" s="38" t="s">
        <v>76</v>
      </c>
      <c r="C10" s="92">
        <v>67</v>
      </c>
      <c r="D10" s="93">
        <f>D6</f>
        <v>89.49</v>
      </c>
      <c r="E10" s="93">
        <f t="shared" si="0"/>
        <v>10.510000000000005</v>
      </c>
      <c r="F10" s="93" t="s">
        <v>30</v>
      </c>
      <c r="G10" s="91" t="s">
        <v>30</v>
      </c>
      <c r="H10" s="93" t="s">
        <v>30</v>
      </c>
      <c r="I10" s="91" t="s">
        <v>30</v>
      </c>
      <c r="J10" s="93" t="s">
        <v>30</v>
      </c>
      <c r="K10" s="91" t="s">
        <v>30</v>
      </c>
      <c r="L10" s="93">
        <v>1.2573972602739715E-2</v>
      </c>
      <c r="M10" s="91">
        <v>0.17</v>
      </c>
      <c r="N10" s="93" t="s">
        <v>30</v>
      </c>
      <c r="O10" s="91" t="s">
        <v>30</v>
      </c>
      <c r="P10" s="93">
        <v>0.98742602739726026</v>
      </c>
      <c r="Q10" s="91">
        <v>0.01</v>
      </c>
      <c r="S10" s="94"/>
    </row>
    <row r="11" spans="2:19" x14ac:dyDescent="0.2">
      <c r="B11" s="38" t="s">
        <v>77</v>
      </c>
      <c r="C11" s="92">
        <v>67</v>
      </c>
      <c r="D11" s="93">
        <f>D7</f>
        <v>47.07</v>
      </c>
      <c r="E11" s="93">
        <f t="shared" si="0"/>
        <v>52.93</v>
      </c>
      <c r="F11" s="93" t="s">
        <v>30</v>
      </c>
      <c r="G11" s="91" t="s">
        <v>30</v>
      </c>
      <c r="H11" s="93" t="s">
        <v>30</v>
      </c>
      <c r="I11" s="91" t="s">
        <v>30</v>
      </c>
      <c r="J11" s="93" t="s">
        <v>30</v>
      </c>
      <c r="K11" s="91" t="s">
        <v>30</v>
      </c>
      <c r="L11" s="93">
        <v>1.2573972602739715E-2</v>
      </c>
      <c r="M11" s="91">
        <v>0.17</v>
      </c>
      <c r="N11" s="93" t="s">
        <v>30</v>
      </c>
      <c r="O11" s="91" t="s">
        <v>30</v>
      </c>
      <c r="P11" s="93">
        <v>0.98742602739726026</v>
      </c>
      <c r="Q11" s="91">
        <v>0.01</v>
      </c>
      <c r="S11" s="94"/>
    </row>
    <row r="12" spans="2:19" x14ac:dyDescent="0.2">
      <c r="B12" s="38" t="s">
        <v>78</v>
      </c>
      <c r="C12" s="92">
        <v>28</v>
      </c>
      <c r="D12" s="93">
        <v>6.8499999999999943</v>
      </c>
      <c r="E12" s="93">
        <f t="shared" si="0"/>
        <v>93.15</v>
      </c>
      <c r="F12" s="93" t="s">
        <v>30</v>
      </c>
      <c r="G12" s="91" t="s">
        <v>30</v>
      </c>
      <c r="H12" s="93" t="s">
        <v>30</v>
      </c>
      <c r="I12" s="91" t="s">
        <v>30</v>
      </c>
      <c r="J12" s="93" t="s">
        <v>30</v>
      </c>
      <c r="K12" s="91" t="s">
        <v>30</v>
      </c>
      <c r="L12" s="93">
        <v>7.6712328767123292E-2</v>
      </c>
      <c r="M12" s="91">
        <v>0.17</v>
      </c>
      <c r="N12" s="93" t="s">
        <v>30</v>
      </c>
      <c r="O12" s="91" t="s">
        <v>30</v>
      </c>
      <c r="P12" s="93">
        <v>0.92328767123287669</v>
      </c>
      <c r="Q12" s="91">
        <v>0.01</v>
      </c>
      <c r="S12" s="94"/>
    </row>
    <row r="13" spans="2:19" x14ac:dyDescent="0.2">
      <c r="B13" s="38" t="s">
        <v>79</v>
      </c>
      <c r="C13" s="92">
        <v>28</v>
      </c>
      <c r="D13" s="93">
        <v>6.8499999999999943</v>
      </c>
      <c r="E13" s="93">
        <f t="shared" si="0"/>
        <v>93.15</v>
      </c>
      <c r="F13" s="93" t="s">
        <v>30</v>
      </c>
      <c r="G13" s="91" t="s">
        <v>30</v>
      </c>
      <c r="H13" s="93" t="s">
        <v>30</v>
      </c>
      <c r="I13" s="91" t="s">
        <v>30</v>
      </c>
      <c r="J13" s="93" t="s">
        <v>30</v>
      </c>
      <c r="K13" s="91" t="s">
        <v>30</v>
      </c>
      <c r="L13" s="93">
        <v>7.6712328767123292E-2</v>
      </c>
      <c r="M13" s="91">
        <v>0.17</v>
      </c>
      <c r="N13" s="93" t="s">
        <v>30</v>
      </c>
      <c r="O13" s="91" t="s">
        <v>30</v>
      </c>
      <c r="P13" s="93">
        <v>0.92328767123287669</v>
      </c>
      <c r="Q13" s="91">
        <v>0.01</v>
      </c>
      <c r="S13" s="94"/>
    </row>
    <row r="14" spans="2:19" x14ac:dyDescent="0.2">
      <c r="B14" s="51" t="s">
        <v>8</v>
      </c>
      <c r="C14" s="95"/>
      <c r="D14" s="96"/>
      <c r="E14" s="96"/>
      <c r="F14" s="95"/>
      <c r="G14" s="97"/>
      <c r="H14" s="95"/>
      <c r="I14" s="97"/>
      <c r="J14" s="95"/>
      <c r="K14" s="97"/>
      <c r="L14" s="95"/>
      <c r="M14" s="97"/>
      <c r="N14" s="95"/>
      <c r="O14" s="97"/>
      <c r="P14" s="95"/>
      <c r="Q14" s="97"/>
      <c r="S14" s="94"/>
    </row>
    <row r="15" spans="2:19" x14ac:dyDescent="0.2">
      <c r="B15" s="38" t="s">
        <v>15</v>
      </c>
      <c r="C15" s="92">
        <v>365</v>
      </c>
      <c r="D15" s="93">
        <v>100</v>
      </c>
      <c r="E15" s="93">
        <f t="shared" ref="E15:E21" si="1">100-D15</f>
        <v>0</v>
      </c>
      <c r="F15" s="93" t="s">
        <v>30</v>
      </c>
      <c r="G15" s="91" t="s">
        <v>30</v>
      </c>
      <c r="H15" s="93" t="s">
        <v>30</v>
      </c>
      <c r="I15" s="91" t="s">
        <v>30</v>
      </c>
      <c r="J15" s="93">
        <v>1</v>
      </c>
      <c r="K15" s="91">
        <v>0.17</v>
      </c>
      <c r="L15" s="93" t="s">
        <v>30</v>
      </c>
      <c r="M15" s="91" t="s">
        <v>30</v>
      </c>
      <c r="N15" s="93" t="s">
        <v>30</v>
      </c>
      <c r="O15" s="91" t="s">
        <v>30</v>
      </c>
      <c r="P15" s="93" t="s">
        <v>30</v>
      </c>
      <c r="Q15" s="91" t="s">
        <v>30</v>
      </c>
      <c r="S15" s="94"/>
    </row>
    <row r="16" spans="2:19" x14ac:dyDescent="0.2">
      <c r="B16" s="38" t="s">
        <v>16</v>
      </c>
      <c r="C16" s="92">
        <v>365</v>
      </c>
      <c r="D16" s="93">
        <v>100</v>
      </c>
      <c r="E16" s="93">
        <f t="shared" si="1"/>
        <v>0</v>
      </c>
      <c r="F16" s="93" t="s">
        <v>30</v>
      </c>
      <c r="G16" s="91" t="s">
        <v>30</v>
      </c>
      <c r="H16" s="93" t="s">
        <v>30</v>
      </c>
      <c r="I16" s="91" t="s">
        <v>30</v>
      </c>
      <c r="J16" s="93">
        <v>1</v>
      </c>
      <c r="K16" s="91">
        <v>0.17</v>
      </c>
      <c r="L16" s="93" t="s">
        <v>30</v>
      </c>
      <c r="M16" s="91" t="s">
        <v>30</v>
      </c>
      <c r="N16" s="93" t="s">
        <v>30</v>
      </c>
      <c r="O16" s="91" t="s">
        <v>30</v>
      </c>
      <c r="P16" s="93" t="s">
        <v>30</v>
      </c>
      <c r="Q16" s="91" t="s">
        <v>30</v>
      </c>
      <c r="S16" s="94"/>
    </row>
    <row r="17" spans="2:20" x14ac:dyDescent="0.2">
      <c r="B17" s="38" t="s">
        <v>17</v>
      </c>
      <c r="C17" s="92">
        <v>365</v>
      </c>
      <c r="D17" s="93">
        <v>100</v>
      </c>
      <c r="E17" s="93">
        <f t="shared" si="1"/>
        <v>0</v>
      </c>
      <c r="F17" s="93" t="s">
        <v>30</v>
      </c>
      <c r="G17" s="91" t="s">
        <v>30</v>
      </c>
      <c r="H17" s="93" t="s">
        <v>30</v>
      </c>
      <c r="I17" s="91" t="s">
        <v>30</v>
      </c>
      <c r="J17" s="93">
        <v>1</v>
      </c>
      <c r="K17" s="91">
        <v>0.17</v>
      </c>
      <c r="L17" s="93" t="s">
        <v>30</v>
      </c>
      <c r="M17" s="91" t="s">
        <v>30</v>
      </c>
      <c r="N17" s="93" t="s">
        <v>30</v>
      </c>
      <c r="O17" s="91" t="s">
        <v>30</v>
      </c>
      <c r="P17" s="93" t="s">
        <v>30</v>
      </c>
      <c r="Q17" s="91" t="s">
        <v>30</v>
      </c>
      <c r="S17" s="94"/>
    </row>
    <row r="18" spans="2:20" x14ac:dyDescent="0.2">
      <c r="B18" s="38" t="s">
        <v>18</v>
      </c>
      <c r="C18" s="92">
        <v>365</v>
      </c>
      <c r="D18" s="93">
        <v>100</v>
      </c>
      <c r="E18" s="93">
        <f t="shared" si="1"/>
        <v>0</v>
      </c>
      <c r="F18" s="93" t="s">
        <v>30</v>
      </c>
      <c r="G18" s="91" t="s">
        <v>30</v>
      </c>
      <c r="H18" s="93" t="s">
        <v>30</v>
      </c>
      <c r="I18" s="91" t="s">
        <v>30</v>
      </c>
      <c r="J18" s="93">
        <v>1</v>
      </c>
      <c r="K18" s="91">
        <v>0.17</v>
      </c>
      <c r="L18" s="93" t="s">
        <v>30</v>
      </c>
      <c r="M18" s="91" t="s">
        <v>30</v>
      </c>
      <c r="N18" s="93" t="s">
        <v>30</v>
      </c>
      <c r="O18" s="91" t="s">
        <v>30</v>
      </c>
      <c r="P18" s="93" t="s">
        <v>30</v>
      </c>
      <c r="Q18" s="91" t="s">
        <v>30</v>
      </c>
      <c r="S18" s="94"/>
    </row>
    <row r="19" spans="2:20" x14ac:dyDescent="0.2">
      <c r="B19" s="38" t="s">
        <v>19</v>
      </c>
      <c r="C19" s="92">
        <v>365</v>
      </c>
      <c r="D19" s="93">
        <v>100</v>
      </c>
      <c r="E19" s="93">
        <f t="shared" si="1"/>
        <v>0</v>
      </c>
      <c r="F19" s="93" t="s">
        <v>30</v>
      </c>
      <c r="G19" s="91" t="s">
        <v>30</v>
      </c>
      <c r="H19" s="93" t="s">
        <v>30</v>
      </c>
      <c r="I19" s="91" t="s">
        <v>30</v>
      </c>
      <c r="J19" s="93">
        <v>1</v>
      </c>
      <c r="K19" s="91">
        <v>0.17</v>
      </c>
      <c r="L19" s="93" t="s">
        <v>30</v>
      </c>
      <c r="M19" s="91" t="s">
        <v>30</v>
      </c>
      <c r="N19" s="93" t="s">
        <v>30</v>
      </c>
      <c r="O19" s="91" t="s">
        <v>30</v>
      </c>
      <c r="P19" s="93" t="s">
        <v>30</v>
      </c>
      <c r="Q19" s="91" t="s">
        <v>30</v>
      </c>
      <c r="S19" s="94"/>
    </row>
    <row r="20" spans="2:20" x14ac:dyDescent="0.2">
      <c r="B20" s="38" t="s">
        <v>21</v>
      </c>
      <c r="C20" s="92">
        <v>365</v>
      </c>
      <c r="D20" s="93">
        <v>100</v>
      </c>
      <c r="E20" s="93">
        <f t="shared" si="1"/>
        <v>0</v>
      </c>
      <c r="F20" s="93" t="s">
        <v>30</v>
      </c>
      <c r="G20" s="91" t="s">
        <v>30</v>
      </c>
      <c r="H20" s="93" t="s">
        <v>30</v>
      </c>
      <c r="I20" s="91" t="s">
        <v>30</v>
      </c>
      <c r="J20" s="93">
        <v>1</v>
      </c>
      <c r="K20" s="91">
        <v>0.17</v>
      </c>
      <c r="L20" s="93" t="s">
        <v>30</v>
      </c>
      <c r="M20" s="91" t="s">
        <v>30</v>
      </c>
      <c r="N20" s="93" t="s">
        <v>30</v>
      </c>
      <c r="O20" s="91" t="s">
        <v>30</v>
      </c>
      <c r="P20" s="93" t="s">
        <v>30</v>
      </c>
      <c r="Q20" s="91" t="s">
        <v>30</v>
      </c>
      <c r="S20" s="94"/>
    </row>
    <row r="21" spans="2:20" x14ac:dyDescent="0.2">
      <c r="B21" s="81" t="s">
        <v>20</v>
      </c>
      <c r="C21" s="98">
        <v>365</v>
      </c>
      <c r="D21" s="99">
        <v>100</v>
      </c>
      <c r="E21" s="99">
        <f t="shared" si="1"/>
        <v>0</v>
      </c>
      <c r="F21" s="99" t="s">
        <v>30</v>
      </c>
      <c r="G21" s="100" t="s">
        <v>30</v>
      </c>
      <c r="H21" s="99" t="s">
        <v>30</v>
      </c>
      <c r="I21" s="100" t="s">
        <v>30</v>
      </c>
      <c r="J21" s="99">
        <v>1</v>
      </c>
      <c r="K21" s="100">
        <v>0.17</v>
      </c>
      <c r="L21" s="99" t="s">
        <v>30</v>
      </c>
      <c r="M21" s="100" t="s">
        <v>30</v>
      </c>
      <c r="N21" s="99" t="s">
        <v>30</v>
      </c>
      <c r="O21" s="100" t="s">
        <v>30</v>
      </c>
      <c r="P21" s="99" t="s">
        <v>30</v>
      </c>
      <c r="Q21" s="100" t="s">
        <v>30</v>
      </c>
      <c r="S21" s="94"/>
    </row>
    <row r="22" spans="2:20" x14ac:dyDescent="0.2">
      <c r="B22" s="37" t="s">
        <v>22</v>
      </c>
      <c r="C22" s="93"/>
      <c r="D22" s="101"/>
      <c r="E22" s="101"/>
      <c r="F22" s="93"/>
      <c r="G22" s="91"/>
      <c r="H22" s="93"/>
      <c r="I22" s="91"/>
      <c r="J22" s="93"/>
      <c r="K22" s="91"/>
      <c r="L22" s="93"/>
      <c r="M22" s="91"/>
      <c r="N22" s="93"/>
      <c r="O22" s="91"/>
      <c r="P22" s="93"/>
      <c r="Q22" s="91"/>
      <c r="S22" s="94"/>
    </row>
    <row r="23" spans="2:20" x14ac:dyDescent="0.2">
      <c r="B23" s="38" t="s">
        <v>80</v>
      </c>
      <c r="C23" s="92">
        <v>365</v>
      </c>
      <c r="D23" s="93">
        <v>88</v>
      </c>
      <c r="E23" s="93">
        <f t="shared" ref="E23:E32" si="2">100-D23</f>
        <v>12</v>
      </c>
      <c r="F23" s="93" t="s">
        <v>30</v>
      </c>
      <c r="G23" s="91" t="s">
        <v>30</v>
      </c>
      <c r="H23" s="93" t="s">
        <v>30</v>
      </c>
      <c r="I23" s="91" t="s">
        <v>30</v>
      </c>
      <c r="J23" s="93">
        <v>0.74096000000000006</v>
      </c>
      <c r="K23" s="91">
        <v>0.65</v>
      </c>
      <c r="L23" s="93" t="s">
        <v>30</v>
      </c>
      <c r="M23" s="91" t="s">
        <v>30</v>
      </c>
      <c r="N23" s="93">
        <v>0.13904</v>
      </c>
      <c r="O23" s="91">
        <v>1.4999999999999999E-2</v>
      </c>
      <c r="P23" s="93">
        <v>0.11999999999999988</v>
      </c>
      <c r="Q23" s="91">
        <v>1.4999999999999999E-2</v>
      </c>
      <c r="S23" s="94"/>
      <c r="T23" s="102"/>
    </row>
    <row r="24" spans="2:20" x14ac:dyDescent="0.2">
      <c r="B24" s="38" t="s">
        <v>23</v>
      </c>
      <c r="C24" s="92">
        <v>365</v>
      </c>
      <c r="D24" s="93">
        <v>100</v>
      </c>
      <c r="E24" s="93">
        <f t="shared" si="2"/>
        <v>0</v>
      </c>
      <c r="F24" s="93" t="s">
        <v>30</v>
      </c>
      <c r="G24" s="91" t="s">
        <v>30</v>
      </c>
      <c r="H24" s="93" t="s">
        <v>30</v>
      </c>
      <c r="I24" s="91" t="s">
        <v>30</v>
      </c>
      <c r="J24" s="93" t="s">
        <v>30</v>
      </c>
      <c r="K24" s="91" t="s">
        <v>30</v>
      </c>
      <c r="L24" s="93" t="s">
        <v>30</v>
      </c>
      <c r="M24" s="91" t="s">
        <v>30</v>
      </c>
      <c r="N24" s="93">
        <v>1</v>
      </c>
      <c r="O24" s="91">
        <v>1.4999999999999999E-2</v>
      </c>
      <c r="P24" s="93" t="s">
        <v>30</v>
      </c>
      <c r="Q24" s="91" t="s">
        <v>30</v>
      </c>
      <c r="S24" s="94"/>
    </row>
    <row r="25" spans="2:20" x14ac:dyDescent="0.2">
      <c r="B25" s="38" t="s">
        <v>24</v>
      </c>
      <c r="C25" s="92">
        <v>365</v>
      </c>
      <c r="D25" s="93">
        <v>100</v>
      </c>
      <c r="E25" s="93">
        <f t="shared" si="2"/>
        <v>0</v>
      </c>
      <c r="F25" s="93" t="s">
        <v>30</v>
      </c>
      <c r="G25" s="91" t="s">
        <v>30</v>
      </c>
      <c r="H25" s="93" t="s">
        <v>30</v>
      </c>
      <c r="I25" s="91" t="s">
        <v>30</v>
      </c>
      <c r="J25" s="93" t="s">
        <v>30</v>
      </c>
      <c r="K25" s="91" t="s">
        <v>30</v>
      </c>
      <c r="L25" s="93" t="s">
        <v>30</v>
      </c>
      <c r="M25" s="91" t="s">
        <v>30</v>
      </c>
      <c r="N25" s="93">
        <v>1</v>
      </c>
      <c r="O25" s="91">
        <v>1.4999999999999999E-2</v>
      </c>
      <c r="P25" s="93" t="s">
        <v>30</v>
      </c>
      <c r="Q25" s="91" t="s">
        <v>30</v>
      </c>
      <c r="S25" s="94"/>
    </row>
    <row r="26" spans="2:20" x14ac:dyDescent="0.2">
      <c r="B26" s="38" t="s">
        <v>61</v>
      </c>
      <c r="C26" s="92">
        <v>365</v>
      </c>
      <c r="D26" s="93">
        <v>100</v>
      </c>
      <c r="E26" s="93">
        <f t="shared" si="2"/>
        <v>0</v>
      </c>
      <c r="F26" s="93" t="s">
        <v>30</v>
      </c>
      <c r="G26" s="91" t="s">
        <v>30</v>
      </c>
      <c r="H26" s="93" t="s">
        <v>30</v>
      </c>
      <c r="I26" s="91" t="s">
        <v>30</v>
      </c>
      <c r="J26" s="93">
        <v>0.32949435795827725</v>
      </c>
      <c r="K26" s="91">
        <v>0.65</v>
      </c>
      <c r="L26" s="93" t="s">
        <v>30</v>
      </c>
      <c r="M26" s="91" t="s">
        <v>30</v>
      </c>
      <c r="N26" s="93">
        <v>0.6705056420417228</v>
      </c>
      <c r="O26" s="91">
        <v>1.4999999999999999E-2</v>
      </c>
      <c r="P26" s="93" t="s">
        <v>30</v>
      </c>
      <c r="Q26" s="91" t="s">
        <v>30</v>
      </c>
      <c r="S26" s="94"/>
      <c r="T26" s="102"/>
    </row>
    <row r="27" spans="2:20" x14ac:dyDescent="0.2">
      <c r="B27" s="38" t="s">
        <v>62</v>
      </c>
      <c r="C27" s="92">
        <v>365</v>
      </c>
      <c r="D27" s="93">
        <v>100</v>
      </c>
      <c r="E27" s="99">
        <f t="shared" si="2"/>
        <v>0</v>
      </c>
      <c r="F27" s="93" t="s">
        <v>30</v>
      </c>
      <c r="G27" s="91" t="s">
        <v>30</v>
      </c>
      <c r="H27" s="93" t="s">
        <v>30</v>
      </c>
      <c r="I27" s="91" t="s">
        <v>30</v>
      </c>
      <c r="J27" s="93" t="s">
        <v>30</v>
      </c>
      <c r="K27" s="91">
        <v>0.65</v>
      </c>
      <c r="L27" s="93" t="s">
        <v>30</v>
      </c>
      <c r="M27" s="91" t="s">
        <v>30</v>
      </c>
      <c r="N27" s="93">
        <v>1</v>
      </c>
      <c r="O27" s="91">
        <v>1.4999999999999999E-2</v>
      </c>
      <c r="P27" s="93" t="s">
        <v>30</v>
      </c>
      <c r="Q27" s="91" t="s">
        <v>30</v>
      </c>
      <c r="S27" s="94"/>
      <c r="T27" s="102"/>
    </row>
    <row r="28" spans="2:20" x14ac:dyDescent="0.2">
      <c r="B28" s="51" t="s">
        <v>25</v>
      </c>
      <c r="C28" s="103">
        <v>180</v>
      </c>
      <c r="D28" s="95">
        <v>100</v>
      </c>
      <c r="E28" s="93">
        <f t="shared" si="2"/>
        <v>0</v>
      </c>
      <c r="F28" s="95" t="s">
        <v>30</v>
      </c>
      <c r="G28" s="97" t="s">
        <v>30</v>
      </c>
      <c r="H28" s="95">
        <v>0.49315068493150682</v>
      </c>
      <c r="I28" s="97">
        <v>0.02</v>
      </c>
      <c r="J28" s="95" t="s">
        <v>30</v>
      </c>
      <c r="K28" s="97" t="s">
        <v>30</v>
      </c>
      <c r="L28" s="95" t="s">
        <v>30</v>
      </c>
      <c r="M28" s="97" t="s">
        <v>30</v>
      </c>
      <c r="N28" s="95" t="s">
        <v>30</v>
      </c>
      <c r="O28" s="97" t="s">
        <v>30</v>
      </c>
      <c r="P28" s="95">
        <v>0.50684931506849318</v>
      </c>
      <c r="Q28" s="97">
        <v>0.01</v>
      </c>
      <c r="S28" s="94"/>
    </row>
    <row r="29" spans="2:20" x14ac:dyDescent="0.2">
      <c r="B29" s="37" t="s">
        <v>81</v>
      </c>
      <c r="C29" s="92">
        <v>180</v>
      </c>
      <c r="D29" s="93">
        <v>100</v>
      </c>
      <c r="E29" s="93">
        <f t="shared" si="2"/>
        <v>0</v>
      </c>
      <c r="F29" s="93" t="s">
        <v>30</v>
      </c>
      <c r="G29" s="91" t="s">
        <v>30</v>
      </c>
      <c r="H29" s="93">
        <v>0.49315068493150682</v>
      </c>
      <c r="I29" s="91">
        <v>0.02</v>
      </c>
      <c r="J29" s="93" t="s">
        <v>30</v>
      </c>
      <c r="K29" s="91" t="s">
        <v>30</v>
      </c>
      <c r="L29" s="93" t="s">
        <v>30</v>
      </c>
      <c r="M29" s="91" t="s">
        <v>30</v>
      </c>
      <c r="N29" s="93" t="s">
        <v>30</v>
      </c>
      <c r="O29" s="91" t="s">
        <v>30</v>
      </c>
      <c r="P29" s="93">
        <v>0.50684931506849318</v>
      </c>
      <c r="Q29" s="91">
        <v>0.01</v>
      </c>
      <c r="S29" s="94"/>
    </row>
    <row r="30" spans="2:20" x14ac:dyDescent="0.2">
      <c r="B30" s="37" t="s">
        <v>82</v>
      </c>
      <c r="C30" s="92">
        <v>84</v>
      </c>
      <c r="D30" s="93">
        <v>100</v>
      </c>
      <c r="E30" s="93">
        <f t="shared" si="2"/>
        <v>0</v>
      </c>
      <c r="F30" s="93" t="s">
        <v>30</v>
      </c>
      <c r="G30" s="91" t="s">
        <v>30</v>
      </c>
      <c r="H30" s="93" t="s">
        <v>30</v>
      </c>
      <c r="I30" s="91" t="s">
        <v>30</v>
      </c>
      <c r="J30" s="93" t="s">
        <v>30</v>
      </c>
      <c r="K30" s="91" t="s">
        <v>30</v>
      </c>
      <c r="L30" s="93">
        <v>0.6150684931506849</v>
      </c>
      <c r="M30" s="91">
        <v>0.17</v>
      </c>
      <c r="N30" s="93" t="s">
        <v>30</v>
      </c>
      <c r="O30" s="91" t="s">
        <v>30</v>
      </c>
      <c r="P30" s="93">
        <v>0.3849315068493151</v>
      </c>
      <c r="Q30" s="91">
        <v>0.01</v>
      </c>
      <c r="S30" s="94"/>
    </row>
    <row r="31" spans="2:20" x14ac:dyDescent="0.2">
      <c r="B31" s="37" t="s">
        <v>83</v>
      </c>
      <c r="C31" s="92">
        <v>84</v>
      </c>
      <c r="D31" s="93">
        <v>100</v>
      </c>
      <c r="E31" s="93">
        <f t="shared" si="2"/>
        <v>0</v>
      </c>
      <c r="F31" s="93" t="s">
        <v>30</v>
      </c>
      <c r="G31" s="91" t="s">
        <v>30</v>
      </c>
      <c r="H31" s="93" t="s">
        <v>30</v>
      </c>
      <c r="I31" s="91" t="s">
        <v>30</v>
      </c>
      <c r="J31" s="93" t="s">
        <v>30</v>
      </c>
      <c r="K31" s="91" t="s">
        <v>30</v>
      </c>
      <c r="L31" s="93">
        <v>0.23013698630136986</v>
      </c>
      <c r="M31" s="91">
        <v>0.17</v>
      </c>
      <c r="N31" s="93" t="s">
        <v>30</v>
      </c>
      <c r="O31" s="91" t="s">
        <v>30</v>
      </c>
      <c r="P31" s="93">
        <v>0.76986301369863019</v>
      </c>
      <c r="Q31" s="91">
        <v>0.01</v>
      </c>
      <c r="S31" s="94"/>
    </row>
    <row r="32" spans="2:20" x14ac:dyDescent="0.2">
      <c r="B32" s="60" t="s">
        <v>84</v>
      </c>
      <c r="C32" s="98">
        <v>365</v>
      </c>
      <c r="D32" s="99">
        <v>100</v>
      </c>
      <c r="E32" s="99">
        <f t="shared" si="2"/>
        <v>0</v>
      </c>
      <c r="F32" s="99">
        <v>0.4</v>
      </c>
      <c r="G32" s="100">
        <v>0.17</v>
      </c>
      <c r="H32" s="99">
        <v>0.48</v>
      </c>
      <c r="I32" s="100">
        <v>0.02</v>
      </c>
      <c r="J32" s="99">
        <v>0.12</v>
      </c>
      <c r="K32" s="100">
        <v>0.17</v>
      </c>
      <c r="L32" s="99" t="s">
        <v>30</v>
      </c>
      <c r="M32" s="100" t="s">
        <v>30</v>
      </c>
      <c r="N32" s="99" t="s">
        <v>30</v>
      </c>
      <c r="O32" s="100" t="s">
        <v>30</v>
      </c>
      <c r="P32" s="99" t="s">
        <v>30</v>
      </c>
      <c r="Q32" s="100" t="s">
        <v>30</v>
      </c>
      <c r="S32" s="94"/>
    </row>
  </sheetData>
  <mergeCells count="10">
    <mergeCell ref="J3:K3"/>
    <mergeCell ref="L3:M3"/>
    <mergeCell ref="N3:O3"/>
    <mergeCell ref="P3:Q3"/>
    <mergeCell ref="B3:B4"/>
    <mergeCell ref="C3:C4"/>
    <mergeCell ref="D3:D4"/>
    <mergeCell ref="E3:E4"/>
    <mergeCell ref="F3:G3"/>
    <mergeCell ref="H3:I3"/>
  </mergeCells>
  <pageMargins left="0.75" right="0.75" top="1" bottom="1" header="0.5" footer="0.5"/>
  <pageSetup paperSize="9" orientation="portrait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00B0F0"/>
  </sheetPr>
  <dimension ref="B1:AG49"/>
  <sheetViews>
    <sheetView zoomScale="75" zoomScaleNormal="75" workbookViewId="0">
      <pane ySplit="1" topLeftCell="A2" activePane="bottomLeft" state="frozen"/>
      <selection pane="bottomLeft" activeCell="AI10" sqref="AI10"/>
    </sheetView>
  </sheetViews>
  <sheetFormatPr defaultRowHeight="15" x14ac:dyDescent="0.2"/>
  <cols>
    <col min="1" max="1" width="4.7109375" style="65" customWidth="1"/>
    <col min="2" max="2" width="33" style="65" customWidth="1"/>
    <col min="3" max="31" width="8.7109375" style="65" customWidth="1"/>
    <col min="32" max="16384" width="9.140625" style="65"/>
  </cols>
  <sheetData>
    <row r="1" spans="2:33" x14ac:dyDescent="0.2">
      <c r="B1" s="29" t="s">
        <v>393</v>
      </c>
    </row>
    <row r="3" spans="2:33" x14ac:dyDescent="0.2">
      <c r="B3" s="77" t="s">
        <v>38</v>
      </c>
      <c r="C3" s="78">
        <v>1990</v>
      </c>
      <c r="D3" s="78">
        <v>1991</v>
      </c>
      <c r="E3" s="78">
        <v>1992</v>
      </c>
      <c r="F3" s="78">
        <v>1993</v>
      </c>
      <c r="G3" s="78">
        <v>1994</v>
      </c>
      <c r="H3" s="78">
        <v>1995</v>
      </c>
      <c r="I3" s="78">
        <v>1996</v>
      </c>
      <c r="J3" s="78">
        <v>1997</v>
      </c>
      <c r="K3" s="78">
        <v>1998</v>
      </c>
      <c r="L3" s="78">
        <v>1999</v>
      </c>
      <c r="M3" s="78">
        <v>2000</v>
      </c>
      <c r="N3" s="78">
        <v>2001</v>
      </c>
      <c r="O3" s="78">
        <v>2002</v>
      </c>
      <c r="P3" s="78">
        <v>2003</v>
      </c>
      <c r="Q3" s="78">
        <v>2004</v>
      </c>
      <c r="R3" s="78">
        <v>2005</v>
      </c>
      <c r="S3" s="78">
        <v>2006</v>
      </c>
      <c r="T3" s="78">
        <v>2007</v>
      </c>
      <c r="U3" s="78">
        <v>2008</v>
      </c>
      <c r="V3" s="78">
        <v>2009</v>
      </c>
      <c r="W3" s="78">
        <v>2010</v>
      </c>
      <c r="X3" s="78">
        <v>2011</v>
      </c>
      <c r="Y3" s="78">
        <v>2012</v>
      </c>
      <c r="Z3" s="78">
        <v>2013</v>
      </c>
      <c r="AA3" s="78">
        <v>2014</v>
      </c>
      <c r="AB3" s="78">
        <v>2015</v>
      </c>
      <c r="AC3" s="78">
        <v>2016</v>
      </c>
      <c r="AD3" s="78">
        <v>2017</v>
      </c>
      <c r="AE3" s="78">
        <v>2018</v>
      </c>
      <c r="AF3" s="78">
        <v>2019</v>
      </c>
      <c r="AG3" s="78">
        <v>2020</v>
      </c>
    </row>
    <row r="4" spans="2:33" x14ac:dyDescent="0.2">
      <c r="B4" s="38" t="s">
        <v>12</v>
      </c>
      <c r="C4" s="128">
        <v>97.726691852683388</v>
      </c>
      <c r="D4" s="128">
        <v>98.105502020814527</v>
      </c>
      <c r="E4" s="128">
        <v>98.484312188945665</v>
      </c>
      <c r="F4" s="128">
        <v>98.863122357076804</v>
      </c>
      <c r="G4" s="128">
        <v>99.241932525207943</v>
      </c>
      <c r="H4" s="128">
        <v>99.620742693339082</v>
      </c>
      <c r="I4" s="128">
        <v>99.999552861470221</v>
      </c>
      <c r="J4" s="128">
        <v>100.37836302960136</v>
      </c>
      <c r="K4" s="128">
        <v>100.7571731977325</v>
      </c>
      <c r="L4" s="128">
        <v>101.13598336586364</v>
      </c>
      <c r="M4" s="128">
        <v>101.51479353399478</v>
      </c>
      <c r="N4" s="128">
        <v>101.89360370212592</v>
      </c>
      <c r="O4" s="128">
        <v>102.27241387025705</v>
      </c>
      <c r="P4" s="128">
        <v>102.65122403838814</v>
      </c>
      <c r="Q4" s="128">
        <v>102.30290921852702</v>
      </c>
      <c r="R4" s="128">
        <v>104.2614277484092</v>
      </c>
      <c r="S4" s="128">
        <v>103.64830122269977</v>
      </c>
      <c r="T4" s="128">
        <v>103.4012272386876</v>
      </c>
      <c r="U4" s="128">
        <v>102.30816981195602</v>
      </c>
      <c r="V4" s="128">
        <v>100.78272181421286</v>
      </c>
      <c r="W4" s="128">
        <v>103.60739582436173</v>
      </c>
      <c r="X4" s="128">
        <v>103.3146488212405</v>
      </c>
      <c r="Y4" s="128">
        <v>102.00679788404582</v>
      </c>
      <c r="Z4" s="128">
        <v>102.31112606991347</v>
      </c>
      <c r="AA4" s="128">
        <v>100.7108043244787</v>
      </c>
      <c r="AB4" s="128">
        <v>102.82571887351217</v>
      </c>
      <c r="AC4" s="128">
        <v>102.70996241367334</v>
      </c>
      <c r="AD4" s="128">
        <v>105.21883113298932</v>
      </c>
      <c r="AE4" s="128">
        <v>108.18530825205724</v>
      </c>
      <c r="AF4" s="128">
        <v>108.50630135572425</v>
      </c>
      <c r="AG4" s="128">
        <v>108.95996662836802</v>
      </c>
    </row>
    <row r="5" spans="2:33" x14ac:dyDescent="0.2">
      <c r="B5" s="38" t="s">
        <v>13</v>
      </c>
      <c r="C5" s="128">
        <v>79.122725279169387</v>
      </c>
      <c r="D5" s="128">
        <v>79.06674762693082</v>
      </c>
      <c r="E5" s="128">
        <v>79.010769974692252</v>
      </c>
      <c r="F5" s="128">
        <v>78.954792322453685</v>
      </c>
      <c r="G5" s="128">
        <v>78.898814670215117</v>
      </c>
      <c r="H5" s="128">
        <v>78.842837017976549</v>
      </c>
      <c r="I5" s="128">
        <v>78.786859365737982</v>
      </c>
      <c r="J5" s="128">
        <v>78.730881713499414</v>
      </c>
      <c r="K5" s="128">
        <v>78.674904061260847</v>
      </c>
      <c r="L5" s="128">
        <v>78.618926409022279</v>
      </c>
      <c r="M5" s="128">
        <v>78.562948756783712</v>
      </c>
      <c r="N5" s="128">
        <v>78.506971104545144</v>
      </c>
      <c r="O5" s="128">
        <v>78.450993452306577</v>
      </c>
      <c r="P5" s="128">
        <v>78.395015800067995</v>
      </c>
      <c r="Q5" s="128">
        <v>78.213776278169505</v>
      </c>
      <c r="R5" s="128">
        <v>78.54650255937851</v>
      </c>
      <c r="S5" s="128">
        <v>77.06026397344516</v>
      </c>
      <c r="T5" s="128">
        <v>75.512237387319914</v>
      </c>
      <c r="U5" s="128">
        <v>76.507806876076643</v>
      </c>
      <c r="V5" s="128">
        <v>74.100343635326141</v>
      </c>
      <c r="W5" s="128">
        <v>73.758630523487057</v>
      </c>
      <c r="X5" s="128">
        <v>74.054699441860862</v>
      </c>
      <c r="Y5" s="128">
        <v>74.812589330878396</v>
      </c>
      <c r="Z5" s="128">
        <v>72.296185430510747</v>
      </c>
      <c r="AA5" s="128">
        <v>71.963354501595532</v>
      </c>
      <c r="AB5" s="128">
        <v>72.951051677201818</v>
      </c>
      <c r="AC5" s="128">
        <v>72.750833269309211</v>
      </c>
      <c r="AD5" s="128">
        <v>73.333979850363704</v>
      </c>
      <c r="AE5" s="128">
        <v>74.3283575117118</v>
      </c>
      <c r="AF5" s="128">
        <v>74.460803297166507</v>
      </c>
      <c r="AG5" s="128">
        <v>74.253605424217227</v>
      </c>
    </row>
    <row r="6" spans="2:33" x14ac:dyDescent="0.2">
      <c r="B6" s="38" t="s">
        <v>35</v>
      </c>
      <c r="C6" s="128">
        <v>65.238789193860399</v>
      </c>
      <c r="D6" s="128">
        <v>65.845428533820439</v>
      </c>
      <c r="E6" s="128">
        <v>66.452067873780479</v>
      </c>
      <c r="F6" s="128">
        <v>67.058707213740519</v>
      </c>
      <c r="G6" s="128">
        <v>67.665346553700559</v>
      </c>
      <c r="H6" s="128">
        <v>68.271985893660599</v>
      </c>
      <c r="I6" s="128">
        <v>68.878625233620639</v>
      </c>
      <c r="J6" s="128">
        <v>69.485264573580679</v>
      </c>
      <c r="K6" s="128">
        <v>70.091903913540719</v>
      </c>
      <c r="L6" s="128">
        <v>70.698543253500759</v>
      </c>
      <c r="M6" s="128">
        <v>71.305182593460799</v>
      </c>
      <c r="N6" s="128">
        <v>71.911821933420839</v>
      </c>
      <c r="O6" s="128">
        <v>72.518461273380879</v>
      </c>
      <c r="P6" s="128">
        <v>73.125100613340976</v>
      </c>
      <c r="Q6" s="128">
        <v>71.659533067806436</v>
      </c>
      <c r="R6" s="128">
        <v>73.06982267303151</v>
      </c>
      <c r="S6" s="128">
        <v>76.066386280736211</v>
      </c>
      <c r="T6" s="128">
        <v>72.74757588546646</v>
      </c>
      <c r="U6" s="128">
        <v>73.698397343712529</v>
      </c>
      <c r="V6" s="128">
        <v>73.448421374127989</v>
      </c>
      <c r="W6" s="128">
        <v>73.198445404543463</v>
      </c>
      <c r="X6" s="128">
        <v>71.92539337856212</v>
      </c>
      <c r="Y6" s="128">
        <v>75.500606912343045</v>
      </c>
      <c r="Z6" s="128">
        <v>74.464854668706465</v>
      </c>
      <c r="AA6" s="128">
        <v>71.0467792627569</v>
      </c>
      <c r="AB6" s="128">
        <v>72.811714026236672</v>
      </c>
      <c r="AC6" s="128">
        <v>72.000714023786841</v>
      </c>
      <c r="AD6" s="128">
        <v>72.945258615023405</v>
      </c>
      <c r="AE6" s="128">
        <v>76.856244679745416</v>
      </c>
      <c r="AF6" s="128">
        <v>72.804208525685624</v>
      </c>
      <c r="AG6" s="128">
        <v>72.4410633064888</v>
      </c>
    </row>
    <row r="7" spans="2:33" x14ac:dyDescent="0.2">
      <c r="B7" s="38" t="s">
        <v>36</v>
      </c>
      <c r="C7" s="128">
        <v>69.485243417871715</v>
      </c>
      <c r="D7" s="128">
        <v>70.090496549778095</v>
      </c>
      <c r="E7" s="128">
        <v>70.695749681684475</v>
      </c>
      <c r="F7" s="128">
        <v>71.301002813590856</v>
      </c>
      <c r="G7" s="128">
        <v>71.906255945497236</v>
      </c>
      <c r="H7" s="128">
        <v>72.511509077403616</v>
      </c>
      <c r="I7" s="128">
        <v>73.116762209309996</v>
      </c>
      <c r="J7" s="128">
        <v>73.722015341216377</v>
      </c>
      <c r="K7" s="128">
        <v>74.327268473122757</v>
      </c>
      <c r="L7" s="128">
        <v>74.932521605029137</v>
      </c>
      <c r="M7" s="128">
        <v>75.537774736935518</v>
      </c>
      <c r="N7" s="128">
        <v>76.143027868841898</v>
      </c>
      <c r="O7" s="128">
        <v>76.748281000748278</v>
      </c>
      <c r="P7" s="128">
        <v>77.353534132654715</v>
      </c>
      <c r="Q7" s="128">
        <v>75.856721643406729</v>
      </c>
      <c r="R7" s="128">
        <v>77.236152905480196</v>
      </c>
      <c r="S7" s="128">
        <v>80.202059637943336</v>
      </c>
      <c r="T7" s="128">
        <v>76.842122495302888</v>
      </c>
      <c r="U7" s="128">
        <v>77.762030702406165</v>
      </c>
      <c r="V7" s="128">
        <v>77.480978752317768</v>
      </c>
      <c r="W7" s="128">
        <v>77.199926802229413</v>
      </c>
      <c r="X7" s="128">
        <v>75.886004528280139</v>
      </c>
      <c r="Y7" s="128">
        <v>79.430678038697195</v>
      </c>
      <c r="Z7" s="128">
        <v>78.363750916053036</v>
      </c>
      <c r="AA7" s="128">
        <v>74.876208847762527</v>
      </c>
      <c r="AB7" s="128">
        <v>76.702857679838999</v>
      </c>
      <c r="AC7" s="128">
        <v>75.89604497259073</v>
      </c>
      <c r="AD7" s="128">
        <v>76.916113780591971</v>
      </c>
      <c r="AE7" s="128">
        <v>80.99764994575564</v>
      </c>
      <c r="AF7" s="128">
        <v>76.945265832201841</v>
      </c>
      <c r="AG7" s="128">
        <v>76.58208603646483</v>
      </c>
    </row>
    <row r="8" spans="2:33" x14ac:dyDescent="0.2">
      <c r="B8" s="38" t="s">
        <v>111</v>
      </c>
      <c r="C8" s="128">
        <v>25.888596574012567</v>
      </c>
      <c r="D8" s="128">
        <v>26.421000012384368</v>
      </c>
      <c r="E8" s="128">
        <v>26.95340345075617</v>
      </c>
      <c r="F8" s="128">
        <v>27.485806889127971</v>
      </c>
      <c r="G8" s="128">
        <v>28.018210327499773</v>
      </c>
      <c r="H8" s="128">
        <v>28.550613765871574</v>
      </c>
      <c r="I8" s="128">
        <v>29.083017204243376</v>
      </c>
      <c r="J8" s="128">
        <v>29.615420642615177</v>
      </c>
      <c r="K8" s="128">
        <v>30.147824080986979</v>
      </c>
      <c r="L8" s="128">
        <v>30.68022751935878</v>
      </c>
      <c r="M8" s="128">
        <v>31.212630957730582</v>
      </c>
      <c r="N8" s="128">
        <v>31.745034396102383</v>
      </c>
      <c r="O8" s="128">
        <v>32.277437834474185</v>
      </c>
      <c r="P8" s="128">
        <v>32.809841272845965</v>
      </c>
      <c r="Q8" s="128">
        <v>32.061732106548149</v>
      </c>
      <c r="R8" s="128">
        <v>32.951473260009863</v>
      </c>
      <c r="S8" s="128">
        <v>35.340477083605101</v>
      </c>
      <c r="T8" s="128">
        <v>32.875095128394882</v>
      </c>
      <c r="U8" s="128">
        <v>33.646020679117939</v>
      </c>
      <c r="V8" s="128">
        <v>33.287695662866859</v>
      </c>
      <c r="W8" s="128">
        <v>31.26518491076293</v>
      </c>
      <c r="X8" s="128">
        <v>32.355078288579527</v>
      </c>
      <c r="Y8" s="128">
        <v>35.861464904652514</v>
      </c>
      <c r="Z8" s="128">
        <v>35.109001567562082</v>
      </c>
      <c r="AA8" s="128">
        <v>31.990229993903434</v>
      </c>
      <c r="AB8" s="128">
        <v>34.287011683074908</v>
      </c>
      <c r="AC8" s="128">
        <v>34.022025731615919</v>
      </c>
      <c r="AD8" s="128">
        <v>35.191845860236675</v>
      </c>
      <c r="AE8" s="128">
        <v>39.015597386742513</v>
      </c>
      <c r="AF8" s="128">
        <v>35.35551860043698</v>
      </c>
      <c r="AG8" s="128">
        <v>35.034618808609792</v>
      </c>
    </row>
    <row r="9" spans="2:33" x14ac:dyDescent="0.2">
      <c r="B9" s="38" t="s">
        <v>106</v>
      </c>
      <c r="C9" s="128">
        <v>24.928713303443882</v>
      </c>
      <c r="D9" s="128">
        <v>25.436879496626119</v>
      </c>
      <c r="E9" s="128">
        <v>25.945045689808357</v>
      </c>
      <c r="F9" s="128">
        <v>26.453211882990594</v>
      </c>
      <c r="G9" s="128">
        <v>26.961378076172831</v>
      </c>
      <c r="H9" s="128">
        <v>27.469544269355069</v>
      </c>
      <c r="I9" s="128">
        <v>27.977710462537306</v>
      </c>
      <c r="J9" s="128">
        <v>28.485876655719544</v>
      </c>
      <c r="K9" s="128">
        <v>28.994042848901781</v>
      </c>
      <c r="L9" s="128">
        <v>29.502209042084019</v>
      </c>
      <c r="M9" s="128">
        <v>30.010375235266256</v>
      </c>
      <c r="N9" s="128">
        <v>30.518541428448493</v>
      </c>
      <c r="O9" s="128">
        <v>31.026707621630731</v>
      </c>
      <c r="P9" s="128">
        <v>31.534873814812958</v>
      </c>
      <c r="Q9" s="128">
        <v>30.463984117980818</v>
      </c>
      <c r="R9" s="128">
        <v>31.319494530657455</v>
      </c>
      <c r="S9" s="128">
        <v>33.625324350974267</v>
      </c>
      <c r="T9" s="128">
        <v>31.055095374327227</v>
      </c>
      <c r="U9" s="128">
        <v>31.849598614398761</v>
      </c>
      <c r="V9" s="128">
        <v>31.644445021408558</v>
      </c>
      <c r="W9" s="128">
        <v>31.469353017766959</v>
      </c>
      <c r="X9" s="128">
        <v>30.731673215488691</v>
      </c>
      <c r="Y9" s="128">
        <v>33.986662973661922</v>
      </c>
      <c r="Z9" s="128">
        <v>33.303107814520565</v>
      </c>
      <c r="AA9" s="128">
        <v>30.381315309838296</v>
      </c>
      <c r="AB9" s="128">
        <v>32.361626707298058</v>
      </c>
      <c r="AC9" s="128">
        <v>31.783521022249769</v>
      </c>
      <c r="AD9" s="128">
        <v>32.709516928212913</v>
      </c>
      <c r="AE9" s="128">
        <v>36.189933554531549</v>
      </c>
      <c r="AF9" s="128">
        <v>32.753520314691009</v>
      </c>
      <c r="AG9" s="128">
        <v>32.477842609548965</v>
      </c>
    </row>
    <row r="10" spans="2:33" x14ac:dyDescent="0.2">
      <c r="B10" s="38" t="s">
        <v>110</v>
      </c>
      <c r="C10" s="128">
        <v>68.45450634527883</v>
      </c>
      <c r="D10" s="128">
        <v>68.870758076330134</v>
      </c>
      <c r="E10" s="128">
        <v>69.287009807381438</v>
      </c>
      <c r="F10" s="128">
        <v>69.703261538432741</v>
      </c>
      <c r="G10" s="128">
        <v>70.119513269484045</v>
      </c>
      <c r="H10" s="128">
        <v>70.535765000535349</v>
      </c>
      <c r="I10" s="128">
        <v>70.952016731586653</v>
      </c>
      <c r="J10" s="128">
        <v>71.368268462637957</v>
      </c>
      <c r="K10" s="128">
        <v>71.784520193689261</v>
      </c>
      <c r="L10" s="128">
        <v>72.200771924740565</v>
      </c>
      <c r="M10" s="128">
        <v>72.617023655791868</v>
      </c>
      <c r="N10" s="128">
        <v>73.033275386843172</v>
      </c>
      <c r="O10" s="128">
        <v>73.449527117894476</v>
      </c>
      <c r="P10" s="128">
        <v>73.865778848945737</v>
      </c>
      <c r="Q10" s="128">
        <v>72.757150707579868</v>
      </c>
      <c r="R10" s="128">
        <v>72.323073848801769</v>
      </c>
      <c r="S10" s="128">
        <v>73.320409434345365</v>
      </c>
      <c r="T10" s="128">
        <v>71.284897715551764</v>
      </c>
      <c r="U10" s="128">
        <v>72.095480113816066</v>
      </c>
      <c r="V10" s="128">
        <v>71.640896452461931</v>
      </c>
      <c r="W10" s="128">
        <v>71.941648046661584</v>
      </c>
      <c r="X10" s="128">
        <v>71.263401030449586</v>
      </c>
      <c r="Y10" s="128">
        <v>74.613612169336278</v>
      </c>
      <c r="Z10" s="128">
        <v>73.900773862431436</v>
      </c>
      <c r="AA10" s="128">
        <v>70.324805077906802</v>
      </c>
      <c r="AB10" s="128">
        <v>72.200397203492017</v>
      </c>
      <c r="AC10" s="128">
        <v>72.691469776556261</v>
      </c>
      <c r="AD10" s="128">
        <v>73.780871420403244</v>
      </c>
      <c r="AE10" s="128">
        <v>77.650056055117517</v>
      </c>
      <c r="AF10" s="128">
        <v>74.197027250744839</v>
      </c>
      <c r="AG10" s="128">
        <v>73.717703357146945</v>
      </c>
    </row>
    <row r="11" spans="2:33" x14ac:dyDescent="0.2">
      <c r="B11" s="38" t="s">
        <v>109</v>
      </c>
      <c r="C11" s="128">
        <v>67.6096756600936</v>
      </c>
      <c r="D11" s="128">
        <v>68.052046058873131</v>
      </c>
      <c r="E11" s="128">
        <v>68.494416457652662</v>
      </c>
      <c r="F11" s="128">
        <v>68.936786856432192</v>
      </c>
      <c r="G11" s="128">
        <v>69.379157255211723</v>
      </c>
      <c r="H11" s="128">
        <v>69.821527653991254</v>
      </c>
      <c r="I11" s="128">
        <v>70.263898052770784</v>
      </c>
      <c r="J11" s="128">
        <v>70.706268451550315</v>
      </c>
      <c r="K11" s="128">
        <v>71.148638850329846</v>
      </c>
      <c r="L11" s="128">
        <v>71.591009249109376</v>
      </c>
      <c r="M11" s="128">
        <v>72.033379647888907</v>
      </c>
      <c r="N11" s="128">
        <v>72.475750046668438</v>
      </c>
      <c r="O11" s="128">
        <v>72.918120445447968</v>
      </c>
      <c r="P11" s="128">
        <v>73.360490844227584</v>
      </c>
      <c r="Q11" s="128">
        <v>72.598337533857986</v>
      </c>
      <c r="R11" s="128">
        <v>73.590227894059254</v>
      </c>
      <c r="S11" s="128">
        <v>74.630601560776427</v>
      </c>
      <c r="T11" s="128">
        <v>72.847060660945999</v>
      </c>
      <c r="U11" s="128">
        <v>72.749886069157739</v>
      </c>
      <c r="V11" s="128">
        <v>71.961386482637323</v>
      </c>
      <c r="W11" s="128">
        <v>71.475329468241057</v>
      </c>
      <c r="X11" s="128">
        <v>71.486501576408116</v>
      </c>
      <c r="Y11" s="128">
        <v>72.780761388249772</v>
      </c>
      <c r="Z11" s="128">
        <v>71.51968889615857</v>
      </c>
      <c r="AA11" s="128">
        <v>69.072207957570399</v>
      </c>
      <c r="AB11" s="128">
        <v>70.422946598592645</v>
      </c>
      <c r="AC11" s="128">
        <v>69.941465257105747</v>
      </c>
      <c r="AD11" s="128">
        <v>70.169882665603481</v>
      </c>
      <c r="AE11" s="128">
        <v>72.592655344121752</v>
      </c>
      <c r="AF11" s="128">
        <v>70.937987781352362</v>
      </c>
      <c r="AG11" s="128">
        <v>70.055901311069434</v>
      </c>
    </row>
    <row r="12" spans="2:33" x14ac:dyDescent="0.2">
      <c r="B12" s="38" t="s">
        <v>108</v>
      </c>
      <c r="C12" s="128">
        <v>45.76388185911091</v>
      </c>
      <c r="D12" s="128">
        <v>45.813331623527475</v>
      </c>
      <c r="E12" s="128">
        <v>45.86278138794404</v>
      </c>
      <c r="F12" s="128">
        <v>45.912231152360604</v>
      </c>
      <c r="G12" s="128">
        <v>45.961680916777169</v>
      </c>
      <c r="H12" s="128">
        <v>46.011130681193734</v>
      </c>
      <c r="I12" s="128">
        <v>46.060580445610299</v>
      </c>
      <c r="J12" s="128">
        <v>46.110030210026864</v>
      </c>
      <c r="K12" s="128">
        <v>46.159479974443428</v>
      </c>
      <c r="L12" s="128">
        <v>46.208929738859993</v>
      </c>
      <c r="M12" s="128">
        <v>46.258379503276558</v>
      </c>
      <c r="N12" s="128">
        <v>46.307829267693123</v>
      </c>
      <c r="O12" s="128">
        <v>46.357279032109687</v>
      </c>
      <c r="P12" s="128">
        <v>46.406728796526295</v>
      </c>
      <c r="Q12" s="128">
        <v>46.397919626269939</v>
      </c>
      <c r="R12" s="128">
        <v>46.938857868796681</v>
      </c>
      <c r="S12" s="128">
        <v>47.300077982607952</v>
      </c>
      <c r="T12" s="128">
        <v>47.009743775525429</v>
      </c>
      <c r="U12" s="128">
        <v>46.865695646742772</v>
      </c>
      <c r="V12" s="128">
        <v>47.158930701835388</v>
      </c>
      <c r="W12" s="128">
        <v>47.547659859325911</v>
      </c>
      <c r="X12" s="128">
        <v>46.865402717631021</v>
      </c>
      <c r="Y12" s="128">
        <v>47.096978281818672</v>
      </c>
      <c r="Z12" s="128">
        <v>46.967482926645289</v>
      </c>
      <c r="AA12" s="128">
        <v>46.394954619068429</v>
      </c>
      <c r="AB12" s="128">
        <v>46.571936059341773</v>
      </c>
      <c r="AC12" s="128">
        <v>46.260670518568176</v>
      </c>
      <c r="AD12" s="128">
        <v>46.051309730871417</v>
      </c>
      <c r="AE12" s="128">
        <v>46.533340722070918</v>
      </c>
      <c r="AF12" s="128">
        <v>46.496916684841672</v>
      </c>
      <c r="AG12" s="128">
        <v>46.06538272534852</v>
      </c>
    </row>
    <row r="13" spans="2:33" x14ac:dyDescent="0.2">
      <c r="B13" s="38" t="s">
        <v>107</v>
      </c>
      <c r="C13" s="128">
        <v>45.741965599875492</v>
      </c>
      <c r="D13" s="128">
        <v>45.741965599875492</v>
      </c>
      <c r="E13" s="128">
        <v>45.741965599875492</v>
      </c>
      <c r="F13" s="128">
        <v>45.741965599875492</v>
      </c>
      <c r="G13" s="128">
        <v>45.741965599875492</v>
      </c>
      <c r="H13" s="128">
        <v>45.741965599875492</v>
      </c>
      <c r="I13" s="128">
        <v>45.741965599875492</v>
      </c>
      <c r="J13" s="128">
        <v>45.741965599875492</v>
      </c>
      <c r="K13" s="128">
        <v>45.741965599875492</v>
      </c>
      <c r="L13" s="128">
        <v>45.741965599875492</v>
      </c>
      <c r="M13" s="128">
        <v>45.741965599875492</v>
      </c>
      <c r="N13" s="128">
        <v>45.741965599875492</v>
      </c>
      <c r="O13" s="128">
        <v>45.741965599875492</v>
      </c>
      <c r="P13" s="128">
        <v>45.741965599875492</v>
      </c>
      <c r="Q13" s="128">
        <v>45.75409220091516</v>
      </c>
      <c r="R13" s="128">
        <v>45.683567502595771</v>
      </c>
      <c r="S13" s="128">
        <v>45.577475192014276</v>
      </c>
      <c r="T13" s="128">
        <v>45.669000467819295</v>
      </c>
      <c r="U13" s="128">
        <v>45.930502163566764</v>
      </c>
      <c r="V13" s="128">
        <v>46.09475546493762</v>
      </c>
      <c r="W13" s="128">
        <v>46.09475546493762</v>
      </c>
      <c r="X13" s="128">
        <v>46.30137809762963</v>
      </c>
      <c r="Y13" s="128">
        <v>46.308504480504389</v>
      </c>
      <c r="Z13" s="128">
        <v>46.135341464585622</v>
      </c>
      <c r="AA13" s="128">
        <v>45.796525885859246</v>
      </c>
      <c r="AB13" s="128">
        <v>45.509388962535567</v>
      </c>
      <c r="AC13" s="128">
        <v>45.370960766048938</v>
      </c>
      <c r="AD13" s="128">
        <v>45.05132340001726</v>
      </c>
      <c r="AE13" s="128">
        <v>44.892563857636695</v>
      </c>
      <c r="AF13" s="128">
        <v>44.761530179792501</v>
      </c>
      <c r="AG13" s="128">
        <v>44.566025482875759</v>
      </c>
    </row>
    <row r="14" spans="2:33" x14ac:dyDescent="0.2">
      <c r="B14" s="38" t="s">
        <v>14</v>
      </c>
      <c r="C14" s="128">
        <v>75.418224573808089</v>
      </c>
      <c r="D14" s="128">
        <v>76.337400114386554</v>
      </c>
      <c r="E14" s="128">
        <v>77.256575654965019</v>
      </c>
      <c r="F14" s="128">
        <v>78.175751195543484</v>
      </c>
      <c r="G14" s="128">
        <v>79.094926736121948</v>
      </c>
      <c r="H14" s="128">
        <v>80.014102276700413</v>
      </c>
      <c r="I14" s="128">
        <v>80.933277817278878</v>
      </c>
      <c r="J14" s="128">
        <v>81.852453357857343</v>
      </c>
      <c r="K14" s="128">
        <v>82.771628898435807</v>
      </c>
      <c r="L14" s="128">
        <v>83.690804439014272</v>
      </c>
      <c r="M14" s="128">
        <v>84.609979979592737</v>
      </c>
      <c r="N14" s="128">
        <v>85.529155520171201</v>
      </c>
      <c r="O14" s="128">
        <v>86.448331060749666</v>
      </c>
      <c r="P14" s="128">
        <v>87.367506601328188</v>
      </c>
      <c r="Q14" s="128">
        <v>85.161199769243055</v>
      </c>
      <c r="R14" s="128">
        <v>87.325095488444845</v>
      </c>
      <c r="S14" s="128">
        <v>91.899610075632353</v>
      </c>
      <c r="T14" s="128">
        <v>86.980422061979681</v>
      </c>
      <c r="U14" s="128">
        <v>88.446202328939179</v>
      </c>
      <c r="V14" s="128">
        <v>88.087169683479829</v>
      </c>
      <c r="W14" s="128">
        <v>87.728137038020492</v>
      </c>
      <c r="X14" s="128">
        <v>85.917678261774057</v>
      </c>
      <c r="Y14" s="128">
        <v>91.372055619230011</v>
      </c>
      <c r="Z14" s="128">
        <v>89.818880637956539</v>
      </c>
      <c r="AA14" s="128">
        <v>84.670218157489472</v>
      </c>
      <c r="AB14" s="128">
        <v>87.408848002945774</v>
      </c>
      <c r="AC14" s="128">
        <v>86.17352406828968</v>
      </c>
      <c r="AD14" s="128">
        <v>87.55898408985766</v>
      </c>
      <c r="AE14" s="128">
        <v>93.389788680492785</v>
      </c>
      <c r="AF14" s="128">
        <v>87.231261372764976</v>
      </c>
      <c r="AG14" s="128">
        <v>86.679321745074532</v>
      </c>
    </row>
    <row r="15" spans="2:33" x14ac:dyDescent="0.2">
      <c r="B15" s="80" t="s">
        <v>39</v>
      </c>
      <c r="C15" s="130">
        <v>12.311360000000002</v>
      </c>
      <c r="D15" s="130">
        <v>12.311360000000002</v>
      </c>
      <c r="E15" s="130">
        <v>12.311360000000002</v>
      </c>
      <c r="F15" s="130">
        <v>12.311360000000002</v>
      </c>
      <c r="G15" s="130">
        <v>12.311360000000002</v>
      </c>
      <c r="H15" s="130">
        <v>12.311360000000002</v>
      </c>
      <c r="I15" s="130">
        <v>12.311360000000002</v>
      </c>
      <c r="J15" s="130">
        <v>12.311360000000002</v>
      </c>
      <c r="K15" s="130">
        <v>12.311360000000002</v>
      </c>
      <c r="L15" s="130">
        <v>12.311360000000002</v>
      </c>
      <c r="M15" s="130">
        <v>12.311360000000002</v>
      </c>
      <c r="N15" s="130">
        <v>12.311360000000002</v>
      </c>
      <c r="O15" s="130">
        <v>12.311360000000002</v>
      </c>
      <c r="P15" s="130">
        <v>12.311360000000002</v>
      </c>
      <c r="Q15" s="130">
        <v>12.311360000000002</v>
      </c>
      <c r="R15" s="130">
        <v>12.311360000000002</v>
      </c>
      <c r="S15" s="130">
        <v>12.311360000000002</v>
      </c>
      <c r="T15" s="130">
        <v>12.311360000000002</v>
      </c>
      <c r="U15" s="130">
        <v>12.311360000000002</v>
      </c>
      <c r="V15" s="130">
        <v>12.311360000000002</v>
      </c>
      <c r="W15" s="130">
        <v>12.311360000000002</v>
      </c>
      <c r="X15" s="130">
        <v>12.311360000000002</v>
      </c>
      <c r="Y15" s="130">
        <v>12.311360000000002</v>
      </c>
      <c r="Z15" s="130">
        <v>12.311360000000002</v>
      </c>
      <c r="AA15" s="130">
        <v>12.311360000000002</v>
      </c>
      <c r="AB15" s="130">
        <v>12.311360000000002</v>
      </c>
      <c r="AC15" s="130">
        <v>12.311360000000002</v>
      </c>
      <c r="AD15" s="130">
        <v>12.311360000000002</v>
      </c>
      <c r="AE15" s="130">
        <v>12.311360000000002</v>
      </c>
      <c r="AF15" s="130">
        <v>12.311360000000002</v>
      </c>
      <c r="AG15" s="130">
        <v>12.311360000000002</v>
      </c>
    </row>
    <row r="16" spans="2:33" x14ac:dyDescent="0.2">
      <c r="B16" s="38" t="s">
        <v>40</v>
      </c>
      <c r="C16" s="128">
        <v>6.48916</v>
      </c>
      <c r="D16" s="128">
        <v>6.48916</v>
      </c>
      <c r="E16" s="128">
        <v>6.48916</v>
      </c>
      <c r="F16" s="128">
        <v>6.48916</v>
      </c>
      <c r="G16" s="128">
        <v>6.48916</v>
      </c>
      <c r="H16" s="128">
        <v>6.48916</v>
      </c>
      <c r="I16" s="128">
        <v>6.48916</v>
      </c>
      <c r="J16" s="128">
        <v>6.48916</v>
      </c>
      <c r="K16" s="128">
        <v>6.48916</v>
      </c>
      <c r="L16" s="128">
        <v>6.48916</v>
      </c>
      <c r="M16" s="128">
        <v>6.48916</v>
      </c>
      <c r="N16" s="128">
        <v>6.48916</v>
      </c>
      <c r="O16" s="128">
        <v>6.48916</v>
      </c>
      <c r="P16" s="128">
        <v>6.48916</v>
      </c>
      <c r="Q16" s="128">
        <v>6.48916</v>
      </c>
      <c r="R16" s="128">
        <v>6.48916</v>
      </c>
      <c r="S16" s="128">
        <v>6.48916</v>
      </c>
      <c r="T16" s="128">
        <v>6.48916</v>
      </c>
      <c r="U16" s="128">
        <v>6.48916</v>
      </c>
      <c r="V16" s="128">
        <v>6.48916</v>
      </c>
      <c r="W16" s="128">
        <v>6.48916</v>
      </c>
      <c r="X16" s="128">
        <v>6.48916</v>
      </c>
      <c r="Y16" s="128">
        <v>6.48916</v>
      </c>
      <c r="Z16" s="128">
        <v>6.48916</v>
      </c>
      <c r="AA16" s="128">
        <v>6.48916</v>
      </c>
      <c r="AB16" s="128">
        <v>6.48916</v>
      </c>
      <c r="AC16" s="128">
        <v>6.48916</v>
      </c>
      <c r="AD16" s="128">
        <v>6.48916</v>
      </c>
      <c r="AE16" s="128">
        <v>6.48916</v>
      </c>
      <c r="AF16" s="128">
        <v>6.48916</v>
      </c>
      <c r="AG16" s="128">
        <v>6.48916</v>
      </c>
    </row>
    <row r="17" spans="2:33" x14ac:dyDescent="0.2">
      <c r="B17" s="38" t="s">
        <v>41</v>
      </c>
      <c r="C17" s="128">
        <v>10</v>
      </c>
      <c r="D17" s="128">
        <v>10</v>
      </c>
      <c r="E17" s="128">
        <v>10</v>
      </c>
      <c r="F17" s="128">
        <v>10</v>
      </c>
      <c r="G17" s="128">
        <v>10</v>
      </c>
      <c r="H17" s="128">
        <v>10</v>
      </c>
      <c r="I17" s="128">
        <v>10</v>
      </c>
      <c r="J17" s="128">
        <v>10</v>
      </c>
      <c r="K17" s="128">
        <v>10</v>
      </c>
      <c r="L17" s="128">
        <v>10</v>
      </c>
      <c r="M17" s="128">
        <v>10</v>
      </c>
      <c r="N17" s="128">
        <v>10</v>
      </c>
      <c r="O17" s="128">
        <v>10</v>
      </c>
      <c r="P17" s="128">
        <v>10</v>
      </c>
      <c r="Q17" s="128">
        <v>10</v>
      </c>
      <c r="R17" s="128">
        <v>10</v>
      </c>
      <c r="S17" s="128">
        <v>10</v>
      </c>
      <c r="T17" s="128">
        <v>10</v>
      </c>
      <c r="U17" s="128">
        <v>10</v>
      </c>
      <c r="V17" s="128">
        <v>10</v>
      </c>
      <c r="W17" s="128">
        <v>10</v>
      </c>
      <c r="X17" s="128">
        <v>10</v>
      </c>
      <c r="Y17" s="128">
        <v>10</v>
      </c>
      <c r="Z17" s="128">
        <v>10</v>
      </c>
      <c r="AA17" s="128">
        <v>10</v>
      </c>
      <c r="AB17" s="128">
        <v>10</v>
      </c>
      <c r="AC17" s="128">
        <v>10</v>
      </c>
      <c r="AD17" s="128">
        <v>10</v>
      </c>
      <c r="AE17" s="128">
        <v>10</v>
      </c>
      <c r="AF17" s="128">
        <v>10</v>
      </c>
      <c r="AG17" s="128">
        <v>10</v>
      </c>
    </row>
    <row r="18" spans="2:33" x14ac:dyDescent="0.2">
      <c r="B18" s="38" t="s">
        <v>42</v>
      </c>
      <c r="C18" s="128">
        <v>10</v>
      </c>
      <c r="D18" s="128">
        <v>10</v>
      </c>
      <c r="E18" s="128">
        <v>10</v>
      </c>
      <c r="F18" s="128">
        <v>10</v>
      </c>
      <c r="G18" s="128">
        <v>10</v>
      </c>
      <c r="H18" s="128">
        <v>10</v>
      </c>
      <c r="I18" s="128">
        <v>10</v>
      </c>
      <c r="J18" s="128">
        <v>10</v>
      </c>
      <c r="K18" s="128">
        <v>10</v>
      </c>
      <c r="L18" s="128">
        <v>10</v>
      </c>
      <c r="M18" s="128">
        <v>10</v>
      </c>
      <c r="N18" s="128">
        <v>10</v>
      </c>
      <c r="O18" s="128">
        <v>10</v>
      </c>
      <c r="P18" s="128">
        <v>10</v>
      </c>
      <c r="Q18" s="128">
        <v>10</v>
      </c>
      <c r="R18" s="128">
        <v>10</v>
      </c>
      <c r="S18" s="128">
        <v>10</v>
      </c>
      <c r="T18" s="128">
        <v>10</v>
      </c>
      <c r="U18" s="128">
        <v>10</v>
      </c>
      <c r="V18" s="128">
        <v>10</v>
      </c>
      <c r="W18" s="128">
        <v>10</v>
      </c>
      <c r="X18" s="128">
        <v>10</v>
      </c>
      <c r="Y18" s="128">
        <v>10</v>
      </c>
      <c r="Z18" s="128">
        <v>10</v>
      </c>
      <c r="AA18" s="128">
        <v>10</v>
      </c>
      <c r="AB18" s="128">
        <v>10</v>
      </c>
      <c r="AC18" s="128">
        <v>10</v>
      </c>
      <c r="AD18" s="128">
        <v>10</v>
      </c>
      <c r="AE18" s="128">
        <v>10</v>
      </c>
      <c r="AF18" s="128">
        <v>10</v>
      </c>
      <c r="AG18" s="128">
        <v>10</v>
      </c>
    </row>
    <row r="19" spans="2:33" x14ac:dyDescent="0.2">
      <c r="B19" s="38" t="s">
        <v>43</v>
      </c>
      <c r="C19" s="128">
        <v>6.4784000000000015</v>
      </c>
      <c r="D19" s="128">
        <v>6.4784000000000015</v>
      </c>
      <c r="E19" s="128">
        <v>6.4784000000000015</v>
      </c>
      <c r="F19" s="128">
        <v>6.4784000000000015</v>
      </c>
      <c r="G19" s="128">
        <v>6.4784000000000015</v>
      </c>
      <c r="H19" s="128">
        <v>6.4784000000000015</v>
      </c>
      <c r="I19" s="128">
        <v>6.4784000000000015</v>
      </c>
      <c r="J19" s="128">
        <v>6.4784000000000015</v>
      </c>
      <c r="K19" s="128">
        <v>6.4784000000000015</v>
      </c>
      <c r="L19" s="128">
        <v>6.4784000000000015</v>
      </c>
      <c r="M19" s="128">
        <v>6.4784000000000015</v>
      </c>
      <c r="N19" s="128">
        <v>6.4784000000000015</v>
      </c>
      <c r="O19" s="128">
        <v>6.4784000000000015</v>
      </c>
      <c r="P19" s="128">
        <v>6.4784000000000015</v>
      </c>
      <c r="Q19" s="128">
        <v>6.4784000000000015</v>
      </c>
      <c r="R19" s="128">
        <v>6.4784000000000015</v>
      </c>
      <c r="S19" s="128">
        <v>6.4784000000000015</v>
      </c>
      <c r="T19" s="128">
        <v>6.4784000000000015</v>
      </c>
      <c r="U19" s="128">
        <v>6.4784000000000015</v>
      </c>
      <c r="V19" s="128">
        <v>6.4784000000000015</v>
      </c>
      <c r="W19" s="128">
        <v>6.4784000000000015</v>
      </c>
      <c r="X19" s="128">
        <v>6.4784000000000015</v>
      </c>
      <c r="Y19" s="128">
        <v>6.4784000000000015</v>
      </c>
      <c r="Z19" s="128">
        <v>6.4784000000000015</v>
      </c>
      <c r="AA19" s="128">
        <v>6.4784000000000015</v>
      </c>
      <c r="AB19" s="128">
        <v>6.4784000000000015</v>
      </c>
      <c r="AC19" s="128">
        <v>6.4784000000000015</v>
      </c>
      <c r="AD19" s="128">
        <v>6.4784000000000015</v>
      </c>
      <c r="AE19" s="128">
        <v>6.4784000000000015</v>
      </c>
      <c r="AF19" s="128">
        <v>6.4784000000000015</v>
      </c>
      <c r="AG19" s="128">
        <v>6.4784000000000015</v>
      </c>
    </row>
    <row r="20" spans="2:33" x14ac:dyDescent="0.2">
      <c r="B20" s="38" t="s">
        <v>44</v>
      </c>
      <c r="C20" s="128">
        <v>4.2102399999999998</v>
      </c>
      <c r="D20" s="128">
        <v>4.2102399999999998</v>
      </c>
      <c r="E20" s="128">
        <v>4.2102399999999998</v>
      </c>
      <c r="F20" s="128">
        <v>4.2102399999999998</v>
      </c>
      <c r="G20" s="128">
        <v>4.2102399999999998</v>
      </c>
      <c r="H20" s="128">
        <v>4.2102399999999998</v>
      </c>
      <c r="I20" s="128">
        <v>4.2102399999999998</v>
      </c>
      <c r="J20" s="128">
        <v>4.2102399999999998</v>
      </c>
      <c r="K20" s="128">
        <v>4.2102399999999998</v>
      </c>
      <c r="L20" s="128">
        <v>4.2102399999999998</v>
      </c>
      <c r="M20" s="128">
        <v>4.2102399999999998</v>
      </c>
      <c r="N20" s="128">
        <v>4.2102399999999998</v>
      </c>
      <c r="O20" s="128">
        <v>4.2102399999999998</v>
      </c>
      <c r="P20" s="128">
        <v>4.2102399999999998</v>
      </c>
      <c r="Q20" s="128">
        <v>4.2102399999999998</v>
      </c>
      <c r="R20" s="128">
        <v>4.2102399999999998</v>
      </c>
      <c r="S20" s="128">
        <v>4.2102399999999998</v>
      </c>
      <c r="T20" s="128">
        <v>4.2102399999999998</v>
      </c>
      <c r="U20" s="128">
        <v>4.2102399999999998</v>
      </c>
      <c r="V20" s="128">
        <v>4.2102399999999998</v>
      </c>
      <c r="W20" s="128">
        <v>4.2102399999999998</v>
      </c>
      <c r="X20" s="128">
        <v>4.2102399999999998</v>
      </c>
      <c r="Y20" s="128">
        <v>4.2102399999999998</v>
      </c>
      <c r="Z20" s="128">
        <v>4.2102399999999998</v>
      </c>
      <c r="AA20" s="128">
        <v>4.2102399999999998</v>
      </c>
      <c r="AB20" s="128">
        <v>4.2102399999999998</v>
      </c>
      <c r="AC20" s="128">
        <v>4.2102399999999998</v>
      </c>
      <c r="AD20" s="128">
        <v>4.2102399999999998</v>
      </c>
      <c r="AE20" s="128">
        <v>4.2102399999999998</v>
      </c>
      <c r="AF20" s="128">
        <v>4.2102399999999998</v>
      </c>
      <c r="AG20" s="128">
        <v>4.2102399999999998</v>
      </c>
    </row>
    <row r="21" spans="2:33" x14ac:dyDescent="0.2">
      <c r="B21" s="38" t="s">
        <v>45</v>
      </c>
      <c r="C21" s="128">
        <v>1.1584000000000001</v>
      </c>
      <c r="D21" s="128">
        <v>1.1584000000000001</v>
      </c>
      <c r="E21" s="128">
        <v>1.1584000000000001</v>
      </c>
      <c r="F21" s="128">
        <v>1.1584000000000001</v>
      </c>
      <c r="G21" s="128">
        <v>1.1584000000000001</v>
      </c>
      <c r="H21" s="128">
        <v>1.1584000000000001</v>
      </c>
      <c r="I21" s="128">
        <v>1.1584000000000001</v>
      </c>
      <c r="J21" s="128">
        <v>1.1584000000000001</v>
      </c>
      <c r="K21" s="128">
        <v>1.1584000000000001</v>
      </c>
      <c r="L21" s="128">
        <v>1.1584000000000001</v>
      </c>
      <c r="M21" s="128">
        <v>1.1584000000000001</v>
      </c>
      <c r="N21" s="128">
        <v>1.1584000000000001</v>
      </c>
      <c r="O21" s="128">
        <v>1.1584000000000001</v>
      </c>
      <c r="P21" s="128">
        <v>1.1584000000000001</v>
      </c>
      <c r="Q21" s="128">
        <v>1.1584000000000001</v>
      </c>
      <c r="R21" s="128">
        <v>1.1584000000000001</v>
      </c>
      <c r="S21" s="128">
        <v>1.1584000000000001</v>
      </c>
      <c r="T21" s="128">
        <v>1.1584000000000001</v>
      </c>
      <c r="U21" s="128">
        <v>1.1584000000000001</v>
      </c>
      <c r="V21" s="128">
        <v>1.1584000000000001</v>
      </c>
      <c r="W21" s="128">
        <v>1.1584000000000001</v>
      </c>
      <c r="X21" s="128">
        <v>1.1584000000000001</v>
      </c>
      <c r="Y21" s="128">
        <v>1.1584000000000001</v>
      </c>
      <c r="Z21" s="128">
        <v>1.1584000000000001</v>
      </c>
      <c r="AA21" s="128">
        <v>1.1584000000000001</v>
      </c>
      <c r="AB21" s="128">
        <v>1.1584000000000001</v>
      </c>
      <c r="AC21" s="128">
        <v>1.1584000000000001</v>
      </c>
      <c r="AD21" s="128">
        <v>1.1584000000000001</v>
      </c>
      <c r="AE21" s="128">
        <v>1.1584000000000001</v>
      </c>
      <c r="AF21" s="128">
        <v>1.1584000000000001</v>
      </c>
      <c r="AG21" s="128">
        <v>1.1584000000000001</v>
      </c>
    </row>
    <row r="22" spans="2:33" x14ac:dyDescent="0.2">
      <c r="B22" s="81" t="s">
        <v>46</v>
      </c>
      <c r="C22" s="132">
        <v>0.97740000000000005</v>
      </c>
      <c r="D22" s="132">
        <v>0.97740000000000005</v>
      </c>
      <c r="E22" s="132">
        <v>0.97740000000000005</v>
      </c>
      <c r="F22" s="132">
        <v>0.97740000000000005</v>
      </c>
      <c r="G22" s="132">
        <v>0.97740000000000005</v>
      </c>
      <c r="H22" s="132">
        <v>0.97740000000000005</v>
      </c>
      <c r="I22" s="132">
        <v>0.97740000000000005</v>
      </c>
      <c r="J22" s="132">
        <v>0.97740000000000005</v>
      </c>
      <c r="K22" s="132">
        <v>0.97740000000000005</v>
      </c>
      <c r="L22" s="132">
        <v>0.97740000000000005</v>
      </c>
      <c r="M22" s="132">
        <v>0.97740000000000005</v>
      </c>
      <c r="N22" s="132">
        <v>0.97740000000000005</v>
      </c>
      <c r="O22" s="132">
        <v>0.97740000000000005</v>
      </c>
      <c r="P22" s="132">
        <v>0.97740000000000005</v>
      </c>
      <c r="Q22" s="132">
        <v>0.97740000000000005</v>
      </c>
      <c r="R22" s="132">
        <v>0.97740000000000005</v>
      </c>
      <c r="S22" s="132">
        <v>0.97740000000000005</v>
      </c>
      <c r="T22" s="132">
        <v>0.97740000000000005</v>
      </c>
      <c r="U22" s="132">
        <v>0.97740000000000005</v>
      </c>
      <c r="V22" s="132">
        <v>0.97740000000000005</v>
      </c>
      <c r="W22" s="132">
        <v>0.97740000000000005</v>
      </c>
      <c r="X22" s="132">
        <v>0.97740000000000005</v>
      </c>
      <c r="Y22" s="132">
        <v>0.97740000000000005</v>
      </c>
      <c r="Z22" s="132">
        <v>0.97740000000000005</v>
      </c>
      <c r="AA22" s="132">
        <v>0.97740000000000005</v>
      </c>
      <c r="AB22" s="132">
        <v>0.97740000000000005</v>
      </c>
      <c r="AC22" s="132">
        <v>0.97740000000000005</v>
      </c>
      <c r="AD22" s="132">
        <v>0.97740000000000005</v>
      </c>
      <c r="AE22" s="132">
        <v>0.97740000000000005</v>
      </c>
      <c r="AF22" s="132">
        <v>0.97740000000000005</v>
      </c>
      <c r="AG22" s="132">
        <v>0.97740000000000005</v>
      </c>
    </row>
    <row r="23" spans="2:33" x14ac:dyDescent="0.2">
      <c r="B23" s="80" t="s">
        <v>15</v>
      </c>
      <c r="C23" s="130">
        <v>20</v>
      </c>
      <c r="D23" s="130">
        <v>20</v>
      </c>
      <c r="E23" s="130">
        <v>20</v>
      </c>
      <c r="F23" s="130">
        <v>20</v>
      </c>
      <c r="G23" s="130">
        <v>20</v>
      </c>
      <c r="H23" s="130">
        <v>20</v>
      </c>
      <c r="I23" s="130">
        <v>20</v>
      </c>
      <c r="J23" s="130">
        <v>20</v>
      </c>
      <c r="K23" s="130">
        <v>20</v>
      </c>
      <c r="L23" s="130">
        <v>20</v>
      </c>
      <c r="M23" s="130">
        <v>20</v>
      </c>
      <c r="N23" s="130">
        <v>20</v>
      </c>
      <c r="O23" s="130">
        <v>20</v>
      </c>
      <c r="P23" s="130">
        <v>20</v>
      </c>
      <c r="Q23" s="130">
        <v>20</v>
      </c>
      <c r="R23" s="130">
        <v>20</v>
      </c>
      <c r="S23" s="130">
        <v>20</v>
      </c>
      <c r="T23" s="130">
        <v>20</v>
      </c>
      <c r="U23" s="130">
        <v>20</v>
      </c>
      <c r="V23" s="130">
        <v>20</v>
      </c>
      <c r="W23" s="130">
        <v>20</v>
      </c>
      <c r="X23" s="130">
        <v>20</v>
      </c>
      <c r="Y23" s="130">
        <v>20</v>
      </c>
      <c r="Z23" s="130">
        <v>20</v>
      </c>
      <c r="AA23" s="130">
        <v>20</v>
      </c>
      <c r="AB23" s="130">
        <v>20</v>
      </c>
      <c r="AC23" s="130">
        <v>20</v>
      </c>
      <c r="AD23" s="130">
        <v>20</v>
      </c>
      <c r="AE23" s="130">
        <v>20</v>
      </c>
      <c r="AF23" s="130">
        <v>20</v>
      </c>
      <c r="AG23" s="130">
        <v>20</v>
      </c>
    </row>
    <row r="24" spans="2:33" x14ac:dyDescent="0.2">
      <c r="B24" s="38" t="s">
        <v>16</v>
      </c>
      <c r="C24" s="128">
        <v>9.1999999999999993</v>
      </c>
      <c r="D24" s="128">
        <v>9.1999999999999993</v>
      </c>
      <c r="E24" s="128">
        <v>9.1999999999999993</v>
      </c>
      <c r="F24" s="128">
        <v>9.1999999999999993</v>
      </c>
      <c r="G24" s="128">
        <v>9.1999999999999993</v>
      </c>
      <c r="H24" s="128">
        <v>9.1999999999999993</v>
      </c>
      <c r="I24" s="128">
        <v>9.1999999999999993</v>
      </c>
      <c r="J24" s="128">
        <v>9.1999999999999993</v>
      </c>
      <c r="K24" s="128">
        <v>9.1999999999999993</v>
      </c>
      <c r="L24" s="128">
        <v>9.1999999999999993</v>
      </c>
      <c r="M24" s="128">
        <v>9.1999999999999993</v>
      </c>
      <c r="N24" s="128">
        <v>9.1999999999999993</v>
      </c>
      <c r="O24" s="128">
        <v>9.1999999999999993</v>
      </c>
      <c r="P24" s="128">
        <v>9.1999999999999993</v>
      </c>
      <c r="Q24" s="128">
        <v>9.1999999999999993</v>
      </c>
      <c r="R24" s="128">
        <v>9.1999999999999993</v>
      </c>
      <c r="S24" s="128">
        <v>9.1999999999999993</v>
      </c>
      <c r="T24" s="128">
        <v>9.1999999999999993</v>
      </c>
      <c r="U24" s="128">
        <v>9.1999999999999993</v>
      </c>
      <c r="V24" s="128">
        <v>9.1999999999999993</v>
      </c>
      <c r="W24" s="128">
        <v>9.1999999999999993</v>
      </c>
      <c r="X24" s="128">
        <v>9.1999999999999993</v>
      </c>
      <c r="Y24" s="128">
        <v>9.1999999999999993</v>
      </c>
      <c r="Z24" s="128">
        <v>9.1999999999999993</v>
      </c>
      <c r="AA24" s="128">
        <v>9.1999999999999993</v>
      </c>
      <c r="AB24" s="128">
        <v>9.1999999999999993</v>
      </c>
      <c r="AC24" s="128">
        <v>9.1999999999999993</v>
      </c>
      <c r="AD24" s="128">
        <v>9.1999999999999993</v>
      </c>
      <c r="AE24" s="128">
        <v>9.1999999999999993</v>
      </c>
      <c r="AF24" s="128">
        <v>9.1999999999999993</v>
      </c>
      <c r="AG24" s="128">
        <v>9.1999999999999993</v>
      </c>
    </row>
    <row r="25" spans="2:33" x14ac:dyDescent="0.2">
      <c r="B25" s="38" t="s">
        <v>17</v>
      </c>
      <c r="C25" s="128">
        <v>20</v>
      </c>
      <c r="D25" s="128">
        <v>20</v>
      </c>
      <c r="E25" s="128">
        <v>20</v>
      </c>
      <c r="F25" s="128">
        <v>20</v>
      </c>
      <c r="G25" s="128">
        <v>20</v>
      </c>
      <c r="H25" s="128">
        <v>20</v>
      </c>
      <c r="I25" s="128">
        <v>20</v>
      </c>
      <c r="J25" s="128">
        <v>20</v>
      </c>
      <c r="K25" s="128">
        <v>20</v>
      </c>
      <c r="L25" s="128">
        <v>20</v>
      </c>
      <c r="M25" s="128">
        <v>20</v>
      </c>
      <c r="N25" s="128">
        <v>20</v>
      </c>
      <c r="O25" s="128">
        <v>20</v>
      </c>
      <c r="P25" s="128">
        <v>20</v>
      </c>
      <c r="Q25" s="128">
        <v>20</v>
      </c>
      <c r="R25" s="128">
        <v>20</v>
      </c>
      <c r="S25" s="128">
        <v>20</v>
      </c>
      <c r="T25" s="128">
        <v>20</v>
      </c>
      <c r="U25" s="128">
        <v>20</v>
      </c>
      <c r="V25" s="128">
        <v>20</v>
      </c>
      <c r="W25" s="128">
        <v>20</v>
      </c>
      <c r="X25" s="128">
        <v>20</v>
      </c>
      <c r="Y25" s="128">
        <v>20</v>
      </c>
      <c r="Z25" s="128">
        <v>20</v>
      </c>
      <c r="AA25" s="128">
        <v>20</v>
      </c>
      <c r="AB25" s="128">
        <v>20</v>
      </c>
      <c r="AC25" s="128">
        <v>20</v>
      </c>
      <c r="AD25" s="128">
        <v>20</v>
      </c>
      <c r="AE25" s="128">
        <v>20</v>
      </c>
      <c r="AF25" s="128">
        <v>20</v>
      </c>
      <c r="AG25" s="128">
        <v>20</v>
      </c>
    </row>
    <row r="26" spans="2:33" x14ac:dyDescent="0.2">
      <c r="B26" s="38" t="s">
        <v>47</v>
      </c>
      <c r="C26" s="128">
        <v>20</v>
      </c>
      <c r="D26" s="128">
        <v>20</v>
      </c>
      <c r="E26" s="128">
        <v>20</v>
      </c>
      <c r="F26" s="128">
        <v>20</v>
      </c>
      <c r="G26" s="128">
        <v>20</v>
      </c>
      <c r="H26" s="128">
        <v>20</v>
      </c>
      <c r="I26" s="128">
        <v>20</v>
      </c>
      <c r="J26" s="128">
        <v>20</v>
      </c>
      <c r="K26" s="128">
        <v>20</v>
      </c>
      <c r="L26" s="128">
        <v>20</v>
      </c>
      <c r="M26" s="128">
        <v>20</v>
      </c>
      <c r="N26" s="128">
        <v>20</v>
      </c>
      <c r="O26" s="128">
        <v>20</v>
      </c>
      <c r="P26" s="128">
        <v>20</v>
      </c>
      <c r="Q26" s="128">
        <v>20</v>
      </c>
      <c r="R26" s="128">
        <v>20</v>
      </c>
      <c r="S26" s="128">
        <v>20</v>
      </c>
      <c r="T26" s="128">
        <v>20</v>
      </c>
      <c r="U26" s="128">
        <v>20</v>
      </c>
      <c r="V26" s="128">
        <v>20</v>
      </c>
      <c r="W26" s="128">
        <v>20</v>
      </c>
      <c r="X26" s="128">
        <v>20</v>
      </c>
      <c r="Y26" s="128">
        <v>20</v>
      </c>
      <c r="Z26" s="128">
        <v>20</v>
      </c>
      <c r="AA26" s="128">
        <v>20</v>
      </c>
      <c r="AB26" s="128">
        <v>20</v>
      </c>
      <c r="AC26" s="128">
        <v>20</v>
      </c>
      <c r="AD26" s="128">
        <v>20</v>
      </c>
      <c r="AE26" s="128">
        <v>20</v>
      </c>
      <c r="AF26" s="128">
        <v>20</v>
      </c>
      <c r="AG26" s="128">
        <v>20</v>
      </c>
    </row>
    <row r="27" spans="2:33" x14ac:dyDescent="0.2">
      <c r="B27" s="38" t="s">
        <v>19</v>
      </c>
      <c r="C27" s="128">
        <v>16</v>
      </c>
      <c r="D27" s="128">
        <v>16</v>
      </c>
      <c r="E27" s="128">
        <v>16</v>
      </c>
      <c r="F27" s="128">
        <v>16</v>
      </c>
      <c r="G27" s="128">
        <v>16</v>
      </c>
      <c r="H27" s="128">
        <v>16</v>
      </c>
      <c r="I27" s="128">
        <v>16</v>
      </c>
      <c r="J27" s="128">
        <v>16</v>
      </c>
      <c r="K27" s="128">
        <v>16</v>
      </c>
      <c r="L27" s="128">
        <v>16</v>
      </c>
      <c r="M27" s="128">
        <v>16</v>
      </c>
      <c r="N27" s="128">
        <v>16</v>
      </c>
      <c r="O27" s="128">
        <v>16</v>
      </c>
      <c r="P27" s="128">
        <v>16</v>
      </c>
      <c r="Q27" s="128">
        <v>16</v>
      </c>
      <c r="R27" s="128">
        <v>16</v>
      </c>
      <c r="S27" s="128">
        <v>16</v>
      </c>
      <c r="T27" s="128">
        <v>16</v>
      </c>
      <c r="U27" s="128">
        <v>16</v>
      </c>
      <c r="V27" s="128">
        <v>16</v>
      </c>
      <c r="W27" s="128">
        <v>16</v>
      </c>
      <c r="X27" s="128">
        <v>16</v>
      </c>
      <c r="Y27" s="128">
        <v>16</v>
      </c>
      <c r="Z27" s="128">
        <v>16</v>
      </c>
      <c r="AA27" s="128">
        <v>16</v>
      </c>
      <c r="AB27" s="128">
        <v>16</v>
      </c>
      <c r="AC27" s="128">
        <v>16</v>
      </c>
      <c r="AD27" s="128">
        <v>16</v>
      </c>
      <c r="AE27" s="128">
        <v>16</v>
      </c>
      <c r="AF27" s="128">
        <v>16</v>
      </c>
      <c r="AG27" s="128">
        <v>16</v>
      </c>
    </row>
    <row r="28" spans="2:33" x14ac:dyDescent="0.2">
      <c r="B28" s="38" t="s">
        <v>48</v>
      </c>
      <c r="C28" s="128">
        <v>9.1999999999999993</v>
      </c>
      <c r="D28" s="128">
        <v>9.1999999999999993</v>
      </c>
      <c r="E28" s="128">
        <v>9.1999999999999993</v>
      </c>
      <c r="F28" s="128">
        <v>9.1999999999999993</v>
      </c>
      <c r="G28" s="128">
        <v>9.1999999999999993</v>
      </c>
      <c r="H28" s="128">
        <v>9.1999999999999993</v>
      </c>
      <c r="I28" s="128">
        <v>9.1999999999999993</v>
      </c>
      <c r="J28" s="128">
        <v>9.1999999999999993</v>
      </c>
      <c r="K28" s="128">
        <v>9.1999999999999993</v>
      </c>
      <c r="L28" s="128">
        <v>9.1999999999999993</v>
      </c>
      <c r="M28" s="128">
        <v>9.1999999999999993</v>
      </c>
      <c r="N28" s="128">
        <v>9.1999999999999993</v>
      </c>
      <c r="O28" s="128">
        <v>9.1999999999999993</v>
      </c>
      <c r="P28" s="128">
        <v>9.1999999999999993</v>
      </c>
      <c r="Q28" s="128">
        <v>9.1999999999999993</v>
      </c>
      <c r="R28" s="128">
        <v>9.1999999999999993</v>
      </c>
      <c r="S28" s="128">
        <v>9.1999999999999993</v>
      </c>
      <c r="T28" s="128">
        <v>9.1999999999999993</v>
      </c>
      <c r="U28" s="128">
        <v>9.1999999999999993</v>
      </c>
      <c r="V28" s="128">
        <v>9.1999999999999993</v>
      </c>
      <c r="W28" s="128">
        <v>9.1999999999999993</v>
      </c>
      <c r="X28" s="128">
        <v>9.1999999999999993</v>
      </c>
      <c r="Y28" s="128">
        <v>9.1999999999999993</v>
      </c>
      <c r="Z28" s="128">
        <v>9.1999999999999993</v>
      </c>
      <c r="AA28" s="128">
        <v>9.1999999999999993</v>
      </c>
      <c r="AB28" s="128">
        <v>9.1999999999999993</v>
      </c>
      <c r="AC28" s="128">
        <v>9.1999999999999993</v>
      </c>
      <c r="AD28" s="128">
        <v>9.1999999999999993</v>
      </c>
      <c r="AE28" s="128">
        <v>9.1999999999999993</v>
      </c>
      <c r="AF28" s="128">
        <v>9.1999999999999993</v>
      </c>
      <c r="AG28" s="128">
        <v>9.1999999999999993</v>
      </c>
    </row>
    <row r="29" spans="2:33" x14ac:dyDescent="0.2">
      <c r="B29" s="81" t="s">
        <v>49</v>
      </c>
      <c r="C29" s="132">
        <v>3</v>
      </c>
      <c r="D29" s="132">
        <v>3</v>
      </c>
      <c r="E29" s="132">
        <v>3</v>
      </c>
      <c r="F29" s="132">
        <v>3</v>
      </c>
      <c r="G29" s="132">
        <v>3</v>
      </c>
      <c r="H29" s="132">
        <v>3</v>
      </c>
      <c r="I29" s="132">
        <v>3</v>
      </c>
      <c r="J29" s="132">
        <v>3</v>
      </c>
      <c r="K29" s="132">
        <v>3</v>
      </c>
      <c r="L29" s="132">
        <v>3</v>
      </c>
      <c r="M29" s="132">
        <v>3</v>
      </c>
      <c r="N29" s="132">
        <v>3</v>
      </c>
      <c r="O29" s="132">
        <v>3</v>
      </c>
      <c r="P29" s="132">
        <v>3</v>
      </c>
      <c r="Q29" s="132">
        <v>3</v>
      </c>
      <c r="R29" s="132">
        <v>3</v>
      </c>
      <c r="S29" s="132">
        <v>3</v>
      </c>
      <c r="T29" s="132">
        <v>3</v>
      </c>
      <c r="U29" s="132">
        <v>3</v>
      </c>
      <c r="V29" s="132">
        <v>3</v>
      </c>
      <c r="W29" s="132">
        <v>3</v>
      </c>
      <c r="X29" s="132">
        <v>3</v>
      </c>
      <c r="Y29" s="132">
        <v>3</v>
      </c>
      <c r="Z29" s="132">
        <v>3</v>
      </c>
      <c r="AA29" s="132">
        <v>3</v>
      </c>
      <c r="AB29" s="132">
        <v>3</v>
      </c>
      <c r="AC29" s="132">
        <v>3</v>
      </c>
      <c r="AD29" s="132">
        <v>3</v>
      </c>
      <c r="AE29" s="132">
        <v>3</v>
      </c>
      <c r="AF29" s="132">
        <v>3</v>
      </c>
      <c r="AG29" s="132">
        <v>3</v>
      </c>
    </row>
    <row r="30" spans="2:33" x14ac:dyDescent="0.2">
      <c r="B30" s="38" t="s">
        <v>50</v>
      </c>
      <c r="C30" s="128">
        <v>0.84486000000000017</v>
      </c>
      <c r="D30" s="128">
        <v>0.84486000000000017</v>
      </c>
      <c r="E30" s="128">
        <v>0.84486000000000017</v>
      </c>
      <c r="F30" s="128">
        <v>0.84486000000000017</v>
      </c>
      <c r="G30" s="128">
        <v>0.84486000000000017</v>
      </c>
      <c r="H30" s="128">
        <v>0.84486000000000017</v>
      </c>
      <c r="I30" s="128">
        <v>0.84486000000000017</v>
      </c>
      <c r="J30" s="128">
        <v>0.84486000000000017</v>
      </c>
      <c r="K30" s="128">
        <v>0.84486000000000017</v>
      </c>
      <c r="L30" s="128">
        <v>0.84486000000000017</v>
      </c>
      <c r="M30" s="128">
        <v>0.84486000000000017</v>
      </c>
      <c r="N30" s="128">
        <v>0.84486000000000017</v>
      </c>
      <c r="O30" s="128">
        <v>0.84486000000000017</v>
      </c>
      <c r="P30" s="128">
        <v>0.84486000000000017</v>
      </c>
      <c r="Q30" s="128">
        <v>0.84486000000000017</v>
      </c>
      <c r="R30" s="128">
        <v>0.84486000000000017</v>
      </c>
      <c r="S30" s="128">
        <v>0.84486000000000017</v>
      </c>
      <c r="T30" s="128">
        <v>0.84486000000000017</v>
      </c>
      <c r="U30" s="128">
        <v>0.84486000000000017</v>
      </c>
      <c r="V30" s="128">
        <v>0.84486000000000017</v>
      </c>
      <c r="W30" s="128">
        <v>0.84486000000000017</v>
      </c>
      <c r="X30" s="128">
        <v>0.84486000000000017</v>
      </c>
      <c r="Y30" s="128">
        <v>0.84486000000000017</v>
      </c>
      <c r="Z30" s="128">
        <v>0.84486000000000017</v>
      </c>
      <c r="AA30" s="128">
        <v>0.84486000000000017</v>
      </c>
      <c r="AB30" s="128">
        <v>0.84486000000000017</v>
      </c>
      <c r="AC30" s="128">
        <v>0.84486000000000017</v>
      </c>
      <c r="AD30" s="128">
        <v>0.84486000000000017</v>
      </c>
      <c r="AE30" s="128">
        <v>0.84486000000000017</v>
      </c>
      <c r="AF30" s="128">
        <v>0.84486000000000017</v>
      </c>
      <c r="AG30" s="128">
        <v>0.84486000000000017</v>
      </c>
    </row>
    <row r="31" spans="2:33" x14ac:dyDescent="0.2">
      <c r="B31" s="38" t="s">
        <v>51</v>
      </c>
      <c r="C31" s="128">
        <v>0.35460000000000003</v>
      </c>
      <c r="D31" s="128">
        <v>0.35460000000000003</v>
      </c>
      <c r="E31" s="128">
        <v>0.35460000000000003</v>
      </c>
      <c r="F31" s="128">
        <v>0.35460000000000003</v>
      </c>
      <c r="G31" s="128">
        <v>0.35460000000000003</v>
      </c>
      <c r="H31" s="128">
        <v>0.35460000000000003</v>
      </c>
      <c r="I31" s="128">
        <v>0.35460000000000003</v>
      </c>
      <c r="J31" s="128">
        <v>0.35460000000000003</v>
      </c>
      <c r="K31" s="128">
        <v>0.35460000000000003</v>
      </c>
      <c r="L31" s="128">
        <v>0.35460000000000003</v>
      </c>
      <c r="M31" s="128">
        <v>0.35460000000000003</v>
      </c>
      <c r="N31" s="128">
        <v>0.35460000000000003</v>
      </c>
      <c r="O31" s="128">
        <v>0.35460000000000003</v>
      </c>
      <c r="P31" s="128">
        <v>0.35460000000000003</v>
      </c>
      <c r="Q31" s="128">
        <v>0.35460000000000003</v>
      </c>
      <c r="R31" s="128">
        <v>0.35460000000000003</v>
      </c>
      <c r="S31" s="128">
        <v>0.35460000000000003</v>
      </c>
      <c r="T31" s="128">
        <v>0.35460000000000003</v>
      </c>
      <c r="U31" s="128">
        <v>0.35460000000000003</v>
      </c>
      <c r="V31" s="128">
        <v>0.35460000000000003</v>
      </c>
      <c r="W31" s="128">
        <v>0.35460000000000003</v>
      </c>
      <c r="X31" s="128">
        <v>0.35460000000000003</v>
      </c>
      <c r="Y31" s="128">
        <v>0.35460000000000003</v>
      </c>
      <c r="Z31" s="128">
        <v>0.35460000000000003</v>
      </c>
      <c r="AA31" s="128">
        <v>0.35460000000000003</v>
      </c>
      <c r="AB31" s="128">
        <v>0.35460000000000003</v>
      </c>
      <c r="AC31" s="128">
        <v>0.35460000000000003</v>
      </c>
      <c r="AD31" s="128">
        <v>0.35460000000000003</v>
      </c>
      <c r="AE31" s="128">
        <v>0.35460000000000003</v>
      </c>
      <c r="AF31" s="128">
        <v>0.35460000000000003</v>
      </c>
      <c r="AG31" s="128">
        <v>0.35460000000000003</v>
      </c>
    </row>
    <row r="32" spans="2:33" x14ac:dyDescent="0.2">
      <c r="B32" s="38" t="s">
        <v>52</v>
      </c>
      <c r="C32" s="128">
        <v>1.5360000000000005</v>
      </c>
      <c r="D32" s="128">
        <v>1.5360000000000005</v>
      </c>
      <c r="E32" s="128">
        <v>1.5360000000000005</v>
      </c>
      <c r="F32" s="128">
        <v>1.5360000000000005</v>
      </c>
      <c r="G32" s="128">
        <v>1.5360000000000005</v>
      </c>
      <c r="H32" s="128">
        <v>1.5360000000000005</v>
      </c>
      <c r="I32" s="128">
        <v>1.5360000000000005</v>
      </c>
      <c r="J32" s="128">
        <v>1.5360000000000005</v>
      </c>
      <c r="K32" s="128">
        <v>1.5360000000000005</v>
      </c>
      <c r="L32" s="128">
        <v>1.5360000000000005</v>
      </c>
      <c r="M32" s="128">
        <v>1.5360000000000005</v>
      </c>
      <c r="N32" s="128">
        <v>1.5360000000000005</v>
      </c>
      <c r="O32" s="128">
        <v>1.5360000000000005</v>
      </c>
      <c r="P32" s="128">
        <v>1.5360000000000005</v>
      </c>
      <c r="Q32" s="128">
        <v>1.5360000000000005</v>
      </c>
      <c r="R32" s="128">
        <v>1.5360000000000005</v>
      </c>
      <c r="S32" s="128">
        <v>1.5360000000000005</v>
      </c>
      <c r="T32" s="128">
        <v>1.5360000000000005</v>
      </c>
      <c r="U32" s="128">
        <v>1.5360000000000005</v>
      </c>
      <c r="V32" s="128">
        <v>1.5360000000000005</v>
      </c>
      <c r="W32" s="128">
        <v>1.5360000000000005</v>
      </c>
      <c r="X32" s="128">
        <v>1.5360000000000005</v>
      </c>
      <c r="Y32" s="128">
        <v>1.5360000000000005</v>
      </c>
      <c r="Z32" s="128">
        <v>1.5360000000000005</v>
      </c>
      <c r="AA32" s="128">
        <v>1.5360000000000005</v>
      </c>
      <c r="AB32" s="128">
        <v>1.5360000000000005</v>
      </c>
      <c r="AC32" s="128">
        <v>1.5360000000000005</v>
      </c>
      <c r="AD32" s="128">
        <v>1.5360000000000005</v>
      </c>
      <c r="AE32" s="128">
        <v>1.5360000000000005</v>
      </c>
      <c r="AF32" s="128">
        <v>1.5360000000000005</v>
      </c>
      <c r="AG32" s="128">
        <v>1.5360000000000005</v>
      </c>
    </row>
    <row r="33" spans="2:33" x14ac:dyDescent="0.2">
      <c r="B33" s="38" t="s">
        <v>61</v>
      </c>
      <c r="C33" s="128">
        <v>0.81796500000000016</v>
      </c>
      <c r="D33" s="128">
        <v>0.81796500000000016</v>
      </c>
      <c r="E33" s="128">
        <v>0.81796500000000016</v>
      </c>
      <c r="F33" s="128">
        <v>0.81796500000000016</v>
      </c>
      <c r="G33" s="128">
        <v>0.81796500000000016</v>
      </c>
      <c r="H33" s="128">
        <v>0.81796500000000016</v>
      </c>
      <c r="I33" s="128">
        <v>0.81796500000000016</v>
      </c>
      <c r="J33" s="128">
        <v>0.81796500000000016</v>
      </c>
      <c r="K33" s="128">
        <v>0.81796500000000016</v>
      </c>
      <c r="L33" s="128">
        <v>0.81796500000000016</v>
      </c>
      <c r="M33" s="128">
        <v>0.81796500000000016</v>
      </c>
      <c r="N33" s="128">
        <v>0.81796500000000016</v>
      </c>
      <c r="O33" s="128">
        <v>0.81796500000000016</v>
      </c>
      <c r="P33" s="128">
        <v>0.81796500000000016</v>
      </c>
      <c r="Q33" s="128">
        <v>0.81796500000000016</v>
      </c>
      <c r="R33" s="128">
        <v>0.81796500000000016</v>
      </c>
      <c r="S33" s="128">
        <v>0.81796500000000016</v>
      </c>
      <c r="T33" s="128">
        <v>0.81796500000000016</v>
      </c>
      <c r="U33" s="128">
        <v>0.81796500000000016</v>
      </c>
      <c r="V33" s="128">
        <v>0.81796500000000016</v>
      </c>
      <c r="W33" s="128">
        <v>0.81796500000000016</v>
      </c>
      <c r="X33" s="128">
        <v>0.81796500000000016</v>
      </c>
      <c r="Y33" s="128">
        <v>0.81796500000000016</v>
      </c>
      <c r="Z33" s="128">
        <v>0.81796500000000016</v>
      </c>
      <c r="AA33" s="128">
        <v>0.81796500000000016</v>
      </c>
      <c r="AB33" s="128">
        <v>0.81796500000000016</v>
      </c>
      <c r="AC33" s="128">
        <v>0.81796500000000016</v>
      </c>
      <c r="AD33" s="128">
        <v>0.81796500000000016</v>
      </c>
      <c r="AE33" s="128">
        <v>0.81796500000000016</v>
      </c>
      <c r="AF33" s="128">
        <v>0.81796500000000016</v>
      </c>
      <c r="AG33" s="128">
        <v>0.81796500000000016</v>
      </c>
    </row>
    <row r="34" spans="2:33" x14ac:dyDescent="0.2">
      <c r="B34" s="38" t="s">
        <v>62</v>
      </c>
      <c r="C34" s="128">
        <v>0.55000000000000004</v>
      </c>
      <c r="D34" s="128">
        <v>0.55000000000000004</v>
      </c>
      <c r="E34" s="128">
        <v>0.55000000000000004</v>
      </c>
      <c r="F34" s="128">
        <v>0.55000000000000004</v>
      </c>
      <c r="G34" s="128">
        <v>0.55000000000000004</v>
      </c>
      <c r="H34" s="128">
        <v>0.55000000000000004</v>
      </c>
      <c r="I34" s="128">
        <v>0.55000000000000004</v>
      </c>
      <c r="J34" s="128">
        <v>0.55000000000000004</v>
      </c>
      <c r="K34" s="128">
        <v>0.55000000000000004</v>
      </c>
      <c r="L34" s="128">
        <v>0.55000000000000004</v>
      </c>
      <c r="M34" s="128">
        <v>0.55000000000000004</v>
      </c>
      <c r="N34" s="128">
        <v>0.55000000000000004</v>
      </c>
      <c r="O34" s="128">
        <v>0.55000000000000004</v>
      </c>
      <c r="P34" s="128">
        <v>0.55000000000000004</v>
      </c>
      <c r="Q34" s="128">
        <v>0.55000000000000004</v>
      </c>
      <c r="R34" s="128">
        <v>0.55000000000000004</v>
      </c>
      <c r="S34" s="128">
        <v>0.55000000000000004</v>
      </c>
      <c r="T34" s="128">
        <v>0.55000000000000004</v>
      </c>
      <c r="U34" s="128">
        <v>0.55000000000000004</v>
      </c>
      <c r="V34" s="128">
        <v>0.55000000000000004</v>
      </c>
      <c r="W34" s="128">
        <v>0.55000000000000004</v>
      </c>
      <c r="X34" s="128">
        <v>0.55000000000000004</v>
      </c>
      <c r="Y34" s="128">
        <v>0.55000000000000004</v>
      </c>
      <c r="Z34" s="128">
        <v>0.55000000000000004</v>
      </c>
      <c r="AA34" s="128">
        <v>0.55000000000000004</v>
      </c>
      <c r="AB34" s="128">
        <v>0.55000000000000004</v>
      </c>
      <c r="AC34" s="128">
        <v>0.55000000000000004</v>
      </c>
      <c r="AD34" s="128">
        <v>0.55000000000000004</v>
      </c>
      <c r="AE34" s="128">
        <v>0.55000000000000004</v>
      </c>
      <c r="AF34" s="128">
        <v>0.55000000000000004</v>
      </c>
      <c r="AG34" s="128">
        <v>0.55000000000000004</v>
      </c>
    </row>
    <row r="35" spans="2:33" x14ac:dyDescent="0.2">
      <c r="B35" s="80" t="s">
        <v>25</v>
      </c>
      <c r="C35" s="130">
        <v>48.4</v>
      </c>
      <c r="D35" s="130">
        <v>48.4</v>
      </c>
      <c r="E35" s="130">
        <v>48.4</v>
      </c>
      <c r="F35" s="130">
        <v>48.4</v>
      </c>
      <c r="G35" s="130">
        <v>48.4</v>
      </c>
      <c r="H35" s="130">
        <v>48.4</v>
      </c>
      <c r="I35" s="130">
        <v>48.4</v>
      </c>
      <c r="J35" s="130">
        <v>48.4</v>
      </c>
      <c r="K35" s="130">
        <v>48.4</v>
      </c>
      <c r="L35" s="130">
        <v>48.4</v>
      </c>
      <c r="M35" s="130">
        <v>48.4</v>
      </c>
      <c r="N35" s="130">
        <v>48.4</v>
      </c>
      <c r="O35" s="130">
        <v>48.4</v>
      </c>
      <c r="P35" s="130">
        <v>48.4</v>
      </c>
      <c r="Q35" s="130">
        <v>48.4</v>
      </c>
      <c r="R35" s="130">
        <v>48.4</v>
      </c>
      <c r="S35" s="130">
        <v>48.4</v>
      </c>
      <c r="T35" s="130">
        <v>48.4</v>
      </c>
      <c r="U35" s="130">
        <v>48.4</v>
      </c>
      <c r="V35" s="130">
        <v>48.4</v>
      </c>
      <c r="W35" s="130">
        <v>48.4</v>
      </c>
      <c r="X35" s="130">
        <v>48.4</v>
      </c>
      <c r="Y35" s="130">
        <v>48.4</v>
      </c>
      <c r="Z35" s="130">
        <v>48.4</v>
      </c>
      <c r="AA35" s="130">
        <v>48.4</v>
      </c>
      <c r="AB35" s="130">
        <v>48.4</v>
      </c>
      <c r="AC35" s="130">
        <v>48.4</v>
      </c>
      <c r="AD35" s="130">
        <v>48.4</v>
      </c>
      <c r="AE35" s="130">
        <v>48.4</v>
      </c>
      <c r="AF35" s="130">
        <v>48.4</v>
      </c>
      <c r="AG35" s="130">
        <v>48.4</v>
      </c>
    </row>
    <row r="36" spans="2:33" x14ac:dyDescent="0.2">
      <c r="B36" s="38" t="s">
        <v>53</v>
      </c>
      <c r="C36" s="128">
        <v>33</v>
      </c>
      <c r="D36" s="128">
        <v>33</v>
      </c>
      <c r="E36" s="128">
        <v>33</v>
      </c>
      <c r="F36" s="128">
        <v>33</v>
      </c>
      <c r="G36" s="128">
        <v>33</v>
      </c>
      <c r="H36" s="128">
        <v>33</v>
      </c>
      <c r="I36" s="128">
        <v>33</v>
      </c>
      <c r="J36" s="128">
        <v>33</v>
      </c>
      <c r="K36" s="128">
        <v>33</v>
      </c>
      <c r="L36" s="128">
        <v>33</v>
      </c>
      <c r="M36" s="128">
        <v>33</v>
      </c>
      <c r="N36" s="128">
        <v>33</v>
      </c>
      <c r="O36" s="128">
        <v>33</v>
      </c>
      <c r="P36" s="128">
        <v>33</v>
      </c>
      <c r="Q36" s="128">
        <v>33</v>
      </c>
      <c r="R36" s="128">
        <v>33</v>
      </c>
      <c r="S36" s="128">
        <v>33</v>
      </c>
      <c r="T36" s="128">
        <v>33</v>
      </c>
      <c r="U36" s="128">
        <v>33</v>
      </c>
      <c r="V36" s="128">
        <v>33</v>
      </c>
      <c r="W36" s="128">
        <v>33</v>
      </c>
      <c r="X36" s="128">
        <v>33</v>
      </c>
      <c r="Y36" s="128">
        <v>33</v>
      </c>
      <c r="Z36" s="128">
        <v>33</v>
      </c>
      <c r="AA36" s="128">
        <v>33</v>
      </c>
      <c r="AB36" s="128">
        <v>33</v>
      </c>
      <c r="AC36" s="128">
        <v>33</v>
      </c>
      <c r="AD36" s="128">
        <v>33</v>
      </c>
      <c r="AE36" s="128">
        <v>33</v>
      </c>
      <c r="AF36" s="128">
        <v>33</v>
      </c>
      <c r="AG36" s="128">
        <v>33</v>
      </c>
    </row>
    <row r="37" spans="2:33" x14ac:dyDescent="0.2">
      <c r="B37" s="38" t="s">
        <v>26</v>
      </c>
      <c r="C37" s="128">
        <v>12.934399999999997</v>
      </c>
      <c r="D37" s="128">
        <v>12.934399999999997</v>
      </c>
      <c r="E37" s="128">
        <v>12.934399999999997</v>
      </c>
      <c r="F37" s="128">
        <v>12.934399999999997</v>
      </c>
      <c r="G37" s="128">
        <v>12.934399999999997</v>
      </c>
      <c r="H37" s="128">
        <v>12.934399999999997</v>
      </c>
      <c r="I37" s="128">
        <v>12.934399999999997</v>
      </c>
      <c r="J37" s="128">
        <v>12.934399999999997</v>
      </c>
      <c r="K37" s="128">
        <v>12.934399999999997</v>
      </c>
      <c r="L37" s="128">
        <v>12.934399999999997</v>
      </c>
      <c r="M37" s="128">
        <v>12.934399999999997</v>
      </c>
      <c r="N37" s="128">
        <v>12.934399999999997</v>
      </c>
      <c r="O37" s="128">
        <v>12.934399999999997</v>
      </c>
      <c r="P37" s="128">
        <v>12.934399999999997</v>
      </c>
      <c r="Q37" s="128">
        <v>12.934399999999997</v>
      </c>
      <c r="R37" s="128">
        <v>12.934399999999997</v>
      </c>
      <c r="S37" s="128">
        <v>12.934399999999997</v>
      </c>
      <c r="T37" s="128">
        <v>12.934399999999997</v>
      </c>
      <c r="U37" s="128">
        <v>12.934399999999997</v>
      </c>
      <c r="V37" s="128">
        <v>12.934399999999997</v>
      </c>
      <c r="W37" s="128">
        <v>12.934399999999997</v>
      </c>
      <c r="X37" s="128">
        <v>12.934399999999997</v>
      </c>
      <c r="Y37" s="128">
        <v>12.934399999999997</v>
      </c>
      <c r="Z37" s="128">
        <v>12.934399999999997</v>
      </c>
      <c r="AA37" s="128">
        <v>12.934399999999997</v>
      </c>
      <c r="AB37" s="128">
        <v>12.934399999999997</v>
      </c>
      <c r="AC37" s="128">
        <v>12.934399999999997</v>
      </c>
      <c r="AD37" s="128">
        <v>12.934399999999997</v>
      </c>
      <c r="AE37" s="128">
        <v>12.934399999999997</v>
      </c>
      <c r="AF37" s="128">
        <v>12.934399999999997</v>
      </c>
      <c r="AG37" s="128">
        <v>12.934399999999997</v>
      </c>
    </row>
    <row r="38" spans="2:33" x14ac:dyDescent="0.2">
      <c r="B38" s="38" t="s">
        <v>63</v>
      </c>
      <c r="C38" s="128">
        <v>14.3</v>
      </c>
      <c r="D38" s="128">
        <v>14.3</v>
      </c>
      <c r="E38" s="128">
        <v>14.3</v>
      </c>
      <c r="F38" s="128">
        <v>14.3</v>
      </c>
      <c r="G38" s="128">
        <v>14.3</v>
      </c>
      <c r="H38" s="128">
        <v>14.3</v>
      </c>
      <c r="I38" s="128">
        <v>14.3</v>
      </c>
      <c r="J38" s="128">
        <v>14.3</v>
      </c>
      <c r="K38" s="128">
        <v>14.3</v>
      </c>
      <c r="L38" s="128">
        <v>14.3</v>
      </c>
      <c r="M38" s="128">
        <v>14.3</v>
      </c>
      <c r="N38" s="128">
        <v>14.3</v>
      </c>
      <c r="O38" s="128">
        <v>14.3</v>
      </c>
      <c r="P38" s="128">
        <v>14.3</v>
      </c>
      <c r="Q38" s="128">
        <v>14.3</v>
      </c>
      <c r="R38" s="128">
        <v>14.3</v>
      </c>
      <c r="S38" s="128">
        <v>14.3</v>
      </c>
      <c r="T38" s="128">
        <v>14.3</v>
      </c>
      <c r="U38" s="128">
        <v>14.3</v>
      </c>
      <c r="V38" s="128">
        <v>14.3</v>
      </c>
      <c r="W38" s="128">
        <v>14.3</v>
      </c>
      <c r="X38" s="128">
        <v>14.3</v>
      </c>
      <c r="Y38" s="128">
        <v>14.3</v>
      </c>
      <c r="Z38" s="128">
        <v>14.3</v>
      </c>
      <c r="AA38" s="128">
        <v>14.3</v>
      </c>
      <c r="AB38" s="128">
        <v>14.3</v>
      </c>
      <c r="AC38" s="128">
        <v>14.3</v>
      </c>
      <c r="AD38" s="128">
        <v>14.3</v>
      </c>
      <c r="AE38" s="128">
        <v>14.3</v>
      </c>
      <c r="AF38" s="128">
        <v>14.3</v>
      </c>
      <c r="AG38" s="128">
        <v>14.3</v>
      </c>
    </row>
    <row r="39" spans="2:33" x14ac:dyDescent="0.2">
      <c r="B39" s="38" t="s">
        <v>64</v>
      </c>
      <c r="C39" s="128">
        <v>27.5</v>
      </c>
      <c r="D39" s="128">
        <v>27.5</v>
      </c>
      <c r="E39" s="128">
        <v>27.5</v>
      </c>
      <c r="F39" s="128">
        <v>27.5</v>
      </c>
      <c r="G39" s="128">
        <v>27.5</v>
      </c>
      <c r="H39" s="128">
        <v>27.5</v>
      </c>
      <c r="I39" s="128">
        <v>27.5</v>
      </c>
      <c r="J39" s="128">
        <v>27.5</v>
      </c>
      <c r="K39" s="128">
        <v>27.5</v>
      </c>
      <c r="L39" s="128">
        <v>27.5</v>
      </c>
      <c r="M39" s="128">
        <v>27.5</v>
      </c>
      <c r="N39" s="128">
        <v>27.5</v>
      </c>
      <c r="O39" s="128">
        <v>27.5</v>
      </c>
      <c r="P39" s="128">
        <v>27.5</v>
      </c>
      <c r="Q39" s="128">
        <v>27.5</v>
      </c>
      <c r="R39" s="128">
        <v>27.5</v>
      </c>
      <c r="S39" s="128">
        <v>27.5</v>
      </c>
      <c r="T39" s="128">
        <v>27.5</v>
      </c>
      <c r="U39" s="128">
        <v>27.5</v>
      </c>
      <c r="V39" s="128">
        <v>27.5</v>
      </c>
      <c r="W39" s="128">
        <v>27.5</v>
      </c>
      <c r="X39" s="128">
        <v>27.5</v>
      </c>
      <c r="Y39" s="128">
        <v>27.5</v>
      </c>
      <c r="Z39" s="128">
        <v>27.5</v>
      </c>
      <c r="AA39" s="128">
        <v>27.5</v>
      </c>
      <c r="AB39" s="128">
        <v>27.5</v>
      </c>
      <c r="AC39" s="128">
        <v>27.5</v>
      </c>
      <c r="AD39" s="128">
        <v>27.5</v>
      </c>
      <c r="AE39" s="128">
        <v>27.5</v>
      </c>
      <c r="AF39" s="128">
        <v>27.5</v>
      </c>
      <c r="AG39" s="128">
        <v>27.5</v>
      </c>
    </row>
    <row r="40" spans="2:33" x14ac:dyDescent="0.2">
      <c r="B40" s="38" t="s">
        <v>65</v>
      </c>
      <c r="C40" s="128">
        <v>7.7</v>
      </c>
      <c r="D40" s="128">
        <v>7.7</v>
      </c>
      <c r="E40" s="128">
        <v>7.7</v>
      </c>
      <c r="F40" s="128">
        <v>7.7</v>
      </c>
      <c r="G40" s="128">
        <v>7.7</v>
      </c>
      <c r="H40" s="128">
        <v>7.7</v>
      </c>
      <c r="I40" s="128">
        <v>7.7</v>
      </c>
      <c r="J40" s="128">
        <v>7.7</v>
      </c>
      <c r="K40" s="128">
        <v>7.7</v>
      </c>
      <c r="L40" s="128">
        <v>7.7</v>
      </c>
      <c r="M40" s="128">
        <v>7.7</v>
      </c>
      <c r="N40" s="128">
        <v>7.7</v>
      </c>
      <c r="O40" s="128">
        <v>7.7</v>
      </c>
      <c r="P40" s="128">
        <v>7.7</v>
      </c>
      <c r="Q40" s="128">
        <v>7.7</v>
      </c>
      <c r="R40" s="128">
        <v>7.7</v>
      </c>
      <c r="S40" s="128">
        <v>7.7</v>
      </c>
      <c r="T40" s="128">
        <v>7.7</v>
      </c>
      <c r="U40" s="128">
        <v>7.7</v>
      </c>
      <c r="V40" s="128">
        <v>7.7</v>
      </c>
      <c r="W40" s="128">
        <v>7.7</v>
      </c>
      <c r="X40" s="128">
        <v>7.7</v>
      </c>
      <c r="Y40" s="128">
        <v>7.7</v>
      </c>
      <c r="Z40" s="128">
        <v>7.7</v>
      </c>
      <c r="AA40" s="128">
        <v>7.7</v>
      </c>
      <c r="AB40" s="128">
        <v>7.7</v>
      </c>
      <c r="AC40" s="128">
        <v>7.7</v>
      </c>
      <c r="AD40" s="128">
        <v>7.7</v>
      </c>
      <c r="AE40" s="128">
        <v>7.7</v>
      </c>
      <c r="AF40" s="128">
        <v>7.7</v>
      </c>
      <c r="AG40" s="128">
        <v>7.7</v>
      </c>
    </row>
    <row r="41" spans="2:33" x14ac:dyDescent="0.2">
      <c r="B41" s="38" t="s">
        <v>66</v>
      </c>
      <c r="C41" s="128">
        <v>14.3</v>
      </c>
      <c r="D41" s="128">
        <v>14.3</v>
      </c>
      <c r="E41" s="128">
        <v>14.3</v>
      </c>
      <c r="F41" s="128">
        <v>14.3</v>
      </c>
      <c r="G41" s="128">
        <v>14.3</v>
      </c>
      <c r="H41" s="128">
        <v>14.3</v>
      </c>
      <c r="I41" s="128">
        <v>14.3</v>
      </c>
      <c r="J41" s="128">
        <v>14.3</v>
      </c>
      <c r="K41" s="128">
        <v>14.3</v>
      </c>
      <c r="L41" s="128">
        <v>14.3</v>
      </c>
      <c r="M41" s="128">
        <v>14.3</v>
      </c>
      <c r="N41" s="128">
        <v>14.3</v>
      </c>
      <c r="O41" s="128">
        <v>14.3</v>
      </c>
      <c r="P41" s="128">
        <v>14.3</v>
      </c>
      <c r="Q41" s="128">
        <v>14.3</v>
      </c>
      <c r="R41" s="128">
        <v>14.3</v>
      </c>
      <c r="S41" s="128">
        <v>14.3</v>
      </c>
      <c r="T41" s="128">
        <v>14.3</v>
      </c>
      <c r="U41" s="128">
        <v>14.3</v>
      </c>
      <c r="V41" s="128">
        <v>14.3</v>
      </c>
      <c r="W41" s="128">
        <v>14.3</v>
      </c>
      <c r="X41" s="128">
        <v>14.3</v>
      </c>
      <c r="Y41" s="128">
        <v>14.3</v>
      </c>
      <c r="Z41" s="128">
        <v>14.3</v>
      </c>
      <c r="AA41" s="128">
        <v>14.3</v>
      </c>
      <c r="AB41" s="128">
        <v>14.3</v>
      </c>
      <c r="AC41" s="128">
        <v>14.3</v>
      </c>
      <c r="AD41" s="128">
        <v>14.3</v>
      </c>
      <c r="AE41" s="128">
        <v>14.3</v>
      </c>
      <c r="AF41" s="128">
        <v>14.3</v>
      </c>
      <c r="AG41" s="128">
        <v>14.3</v>
      </c>
    </row>
    <row r="42" spans="2:33" x14ac:dyDescent="0.2">
      <c r="B42" s="38" t="s">
        <v>67</v>
      </c>
      <c r="C42" s="128">
        <v>6.6</v>
      </c>
      <c r="D42" s="128">
        <v>6.6</v>
      </c>
      <c r="E42" s="128">
        <v>6.6</v>
      </c>
      <c r="F42" s="128">
        <v>6.6</v>
      </c>
      <c r="G42" s="128">
        <v>6.6</v>
      </c>
      <c r="H42" s="128">
        <v>6.6</v>
      </c>
      <c r="I42" s="128">
        <v>6.6</v>
      </c>
      <c r="J42" s="128">
        <v>6.6</v>
      </c>
      <c r="K42" s="128">
        <v>6.6</v>
      </c>
      <c r="L42" s="128">
        <v>6.6</v>
      </c>
      <c r="M42" s="128">
        <v>6.6</v>
      </c>
      <c r="N42" s="128">
        <v>6.6</v>
      </c>
      <c r="O42" s="128">
        <v>6.6</v>
      </c>
      <c r="P42" s="128">
        <v>6.6</v>
      </c>
      <c r="Q42" s="128">
        <v>6.6</v>
      </c>
      <c r="R42" s="128">
        <v>6.6</v>
      </c>
      <c r="S42" s="128">
        <v>6.6</v>
      </c>
      <c r="T42" s="128">
        <v>6.6</v>
      </c>
      <c r="U42" s="128">
        <v>6.6</v>
      </c>
      <c r="V42" s="128">
        <v>6.6</v>
      </c>
      <c r="W42" s="128">
        <v>6.6</v>
      </c>
      <c r="X42" s="128">
        <v>6.6</v>
      </c>
      <c r="Y42" s="128">
        <v>6.6</v>
      </c>
      <c r="Z42" s="128">
        <v>6.6</v>
      </c>
      <c r="AA42" s="128">
        <v>6.6</v>
      </c>
      <c r="AB42" s="128">
        <v>6.6</v>
      </c>
      <c r="AC42" s="128">
        <v>6.6</v>
      </c>
      <c r="AD42" s="128">
        <v>6.6</v>
      </c>
      <c r="AE42" s="128">
        <v>6.6</v>
      </c>
      <c r="AF42" s="128">
        <v>6.6</v>
      </c>
      <c r="AG42" s="128">
        <v>6.6</v>
      </c>
    </row>
    <row r="43" spans="2:33" x14ac:dyDescent="0.2">
      <c r="B43" s="38" t="s">
        <v>68</v>
      </c>
      <c r="C43" s="128">
        <v>11</v>
      </c>
      <c r="D43" s="128">
        <v>11</v>
      </c>
      <c r="E43" s="128">
        <v>11</v>
      </c>
      <c r="F43" s="128">
        <v>11</v>
      </c>
      <c r="G43" s="128">
        <v>11</v>
      </c>
      <c r="H43" s="128">
        <v>11</v>
      </c>
      <c r="I43" s="128">
        <v>11</v>
      </c>
      <c r="J43" s="128">
        <v>11</v>
      </c>
      <c r="K43" s="128">
        <v>11</v>
      </c>
      <c r="L43" s="128">
        <v>11</v>
      </c>
      <c r="M43" s="128">
        <v>11</v>
      </c>
      <c r="N43" s="128">
        <v>11</v>
      </c>
      <c r="O43" s="128">
        <v>11</v>
      </c>
      <c r="P43" s="128">
        <v>11</v>
      </c>
      <c r="Q43" s="128">
        <v>11</v>
      </c>
      <c r="R43" s="128">
        <v>11</v>
      </c>
      <c r="S43" s="128">
        <v>11</v>
      </c>
      <c r="T43" s="128">
        <v>11</v>
      </c>
      <c r="U43" s="128">
        <v>11</v>
      </c>
      <c r="V43" s="128">
        <v>11</v>
      </c>
      <c r="W43" s="128">
        <v>11</v>
      </c>
      <c r="X43" s="128">
        <v>11</v>
      </c>
      <c r="Y43" s="128">
        <v>11</v>
      </c>
      <c r="Z43" s="128">
        <v>11</v>
      </c>
      <c r="AA43" s="128">
        <v>11</v>
      </c>
      <c r="AB43" s="128">
        <v>11</v>
      </c>
      <c r="AC43" s="128">
        <v>11</v>
      </c>
      <c r="AD43" s="128">
        <v>11</v>
      </c>
      <c r="AE43" s="128">
        <v>11</v>
      </c>
      <c r="AF43" s="128">
        <v>11</v>
      </c>
      <c r="AG43" s="128">
        <v>11</v>
      </c>
    </row>
    <row r="44" spans="2:33" x14ac:dyDescent="0.2">
      <c r="B44" s="38" t="s">
        <v>69</v>
      </c>
      <c r="C44" s="128">
        <v>4.59</v>
      </c>
      <c r="D44" s="128">
        <v>4.59</v>
      </c>
      <c r="E44" s="128">
        <v>4.59</v>
      </c>
      <c r="F44" s="128">
        <v>4.59</v>
      </c>
      <c r="G44" s="128">
        <v>4.59</v>
      </c>
      <c r="H44" s="128">
        <v>4.59</v>
      </c>
      <c r="I44" s="128">
        <v>4.59</v>
      </c>
      <c r="J44" s="128">
        <v>4.59</v>
      </c>
      <c r="K44" s="128">
        <v>4.59</v>
      </c>
      <c r="L44" s="128">
        <v>4.59</v>
      </c>
      <c r="M44" s="128">
        <v>4.59</v>
      </c>
      <c r="N44" s="128">
        <v>4.59</v>
      </c>
      <c r="O44" s="128">
        <v>4.59</v>
      </c>
      <c r="P44" s="128">
        <v>4.59</v>
      </c>
      <c r="Q44" s="128">
        <v>4.59</v>
      </c>
      <c r="R44" s="128">
        <v>4.59</v>
      </c>
      <c r="S44" s="128">
        <v>4.59</v>
      </c>
      <c r="T44" s="128">
        <v>4.59</v>
      </c>
      <c r="U44" s="128">
        <v>4.59</v>
      </c>
      <c r="V44" s="128">
        <v>4.59</v>
      </c>
      <c r="W44" s="128">
        <v>4.59</v>
      </c>
      <c r="X44" s="128">
        <v>4.59</v>
      </c>
      <c r="Y44" s="128">
        <v>4.59</v>
      </c>
      <c r="Z44" s="128">
        <v>4.59</v>
      </c>
      <c r="AA44" s="128">
        <v>4.59</v>
      </c>
      <c r="AB44" s="128">
        <v>4.59</v>
      </c>
      <c r="AC44" s="128">
        <v>4.59</v>
      </c>
      <c r="AD44" s="128">
        <v>4.59</v>
      </c>
      <c r="AE44" s="128">
        <v>4.59</v>
      </c>
      <c r="AF44" s="128">
        <v>4.59</v>
      </c>
      <c r="AG44" s="128">
        <v>4.59</v>
      </c>
    </row>
    <row r="45" spans="2:33" x14ac:dyDescent="0.2">
      <c r="B45" s="81" t="s">
        <v>70</v>
      </c>
      <c r="C45" s="132">
        <v>12.09</v>
      </c>
      <c r="D45" s="132">
        <v>12.09</v>
      </c>
      <c r="E45" s="132">
        <v>12.09</v>
      </c>
      <c r="F45" s="132">
        <v>12.09</v>
      </c>
      <c r="G45" s="132">
        <v>12.09</v>
      </c>
      <c r="H45" s="132">
        <v>12.09</v>
      </c>
      <c r="I45" s="132">
        <v>12.09</v>
      </c>
      <c r="J45" s="132">
        <v>12.09</v>
      </c>
      <c r="K45" s="132">
        <v>12.09</v>
      </c>
      <c r="L45" s="132">
        <v>12.09</v>
      </c>
      <c r="M45" s="132">
        <v>12.09</v>
      </c>
      <c r="N45" s="132">
        <v>12.09</v>
      </c>
      <c r="O45" s="132">
        <v>12.09</v>
      </c>
      <c r="P45" s="132">
        <v>12.09</v>
      </c>
      <c r="Q45" s="132">
        <v>12.09</v>
      </c>
      <c r="R45" s="132">
        <v>12.09</v>
      </c>
      <c r="S45" s="132">
        <v>12.09</v>
      </c>
      <c r="T45" s="132">
        <v>12.09</v>
      </c>
      <c r="U45" s="132">
        <v>12.09</v>
      </c>
      <c r="V45" s="132">
        <v>12.09</v>
      </c>
      <c r="W45" s="132">
        <v>12.09</v>
      </c>
      <c r="X45" s="132">
        <v>12.09</v>
      </c>
      <c r="Y45" s="132">
        <v>12.09</v>
      </c>
      <c r="Z45" s="132">
        <v>12.09</v>
      </c>
      <c r="AA45" s="132">
        <v>12.09</v>
      </c>
      <c r="AB45" s="132">
        <v>12.09</v>
      </c>
      <c r="AC45" s="132">
        <v>12.09</v>
      </c>
      <c r="AD45" s="132">
        <v>12.09</v>
      </c>
      <c r="AE45" s="132">
        <v>12.09</v>
      </c>
      <c r="AF45" s="132">
        <v>12.09</v>
      </c>
      <c r="AG45" s="132">
        <v>12.09</v>
      </c>
    </row>
    <row r="49" spans="3:7" x14ac:dyDescent="0.2">
      <c r="C49" s="83"/>
      <c r="D49" s="83"/>
      <c r="E49" s="83"/>
      <c r="F49" s="83"/>
      <c r="G49" s="83"/>
    </row>
  </sheetData>
  <pageMargins left="0.7" right="0.7" top="0.75" bottom="0.75" header="0.3" footer="0.3"/>
  <pageSetup paperSize="9" orientation="portrait" r:id="rId1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00B0F0"/>
  </sheetPr>
  <dimension ref="B2:E44"/>
  <sheetViews>
    <sheetView zoomScale="75" zoomScaleNormal="75" workbookViewId="0">
      <selection activeCell="E43" sqref="E43"/>
    </sheetView>
  </sheetViews>
  <sheetFormatPr defaultRowHeight="14.25" x14ac:dyDescent="0.2"/>
  <cols>
    <col min="1" max="1" width="9.140625" style="66"/>
    <col min="2" max="2" width="104.140625" style="66" customWidth="1"/>
    <col min="3" max="3" width="10.5703125" style="66" customWidth="1"/>
    <col min="4" max="4" width="20.5703125" style="66" customWidth="1"/>
    <col min="5" max="5" width="15.5703125" style="66" bestFit="1" customWidth="1"/>
    <col min="6" max="16384" width="9.140625" style="66"/>
  </cols>
  <sheetData>
    <row r="2" spans="2:5" ht="28.5" x14ac:dyDescent="0.2">
      <c r="C2" s="290" t="s">
        <v>135</v>
      </c>
      <c r="D2" s="291" t="s">
        <v>136</v>
      </c>
      <c r="E2" s="290" t="s">
        <v>117</v>
      </c>
    </row>
    <row r="3" spans="2:5" ht="15" x14ac:dyDescent="0.25">
      <c r="B3" s="68" t="s">
        <v>9</v>
      </c>
      <c r="D3" s="67"/>
    </row>
    <row r="4" spans="2:5" x14ac:dyDescent="0.2">
      <c r="B4" s="69" t="s">
        <v>115</v>
      </c>
      <c r="C4" s="70">
        <v>13</v>
      </c>
      <c r="D4" s="70">
        <v>13.4</v>
      </c>
      <c r="E4" s="70">
        <v>12.3</v>
      </c>
    </row>
    <row r="5" spans="2:5" x14ac:dyDescent="0.2">
      <c r="B5" s="71" t="s">
        <v>119</v>
      </c>
      <c r="C5" s="72"/>
      <c r="D5" s="72"/>
      <c r="E5" s="72"/>
    </row>
    <row r="6" spans="2:5" x14ac:dyDescent="0.2">
      <c r="B6" s="69" t="s">
        <v>116</v>
      </c>
      <c r="C6" s="70">
        <v>7</v>
      </c>
      <c r="D6" s="70">
        <v>7.3</v>
      </c>
      <c r="E6" s="70">
        <v>6.49</v>
      </c>
    </row>
    <row r="7" spans="2:5" x14ac:dyDescent="0.2">
      <c r="B7" s="71" t="s">
        <v>118</v>
      </c>
      <c r="C7" s="72"/>
      <c r="D7" s="72"/>
      <c r="E7" s="72"/>
    </row>
    <row r="8" spans="2:5" x14ac:dyDescent="0.2">
      <c r="B8" s="73" t="s">
        <v>112</v>
      </c>
      <c r="C8" s="70" t="s">
        <v>30</v>
      </c>
      <c r="D8" s="70">
        <v>10</v>
      </c>
      <c r="E8" s="70">
        <v>10</v>
      </c>
    </row>
    <row r="9" spans="2:5" x14ac:dyDescent="0.2">
      <c r="B9" s="69" t="s">
        <v>113</v>
      </c>
      <c r="C9" s="70">
        <v>6</v>
      </c>
      <c r="D9" s="70">
        <v>6.28</v>
      </c>
      <c r="E9" s="70">
        <v>6.48</v>
      </c>
    </row>
    <row r="10" spans="2:5" x14ac:dyDescent="0.2">
      <c r="B10" s="74" t="s">
        <v>120</v>
      </c>
      <c r="C10" s="70"/>
      <c r="D10" s="70"/>
      <c r="E10" s="70"/>
    </row>
    <row r="11" spans="2:5" x14ac:dyDescent="0.2">
      <c r="B11" s="69" t="s">
        <v>114</v>
      </c>
      <c r="C11" s="70">
        <v>4</v>
      </c>
      <c r="D11" s="70">
        <v>4.21</v>
      </c>
      <c r="E11" s="70">
        <v>4.21</v>
      </c>
    </row>
    <row r="12" spans="2:5" x14ac:dyDescent="0.2">
      <c r="B12" s="69"/>
      <c r="C12" s="70"/>
      <c r="D12" s="70"/>
      <c r="E12" s="70"/>
    </row>
    <row r="13" spans="2:5" x14ac:dyDescent="0.2">
      <c r="B13" s="75" t="s">
        <v>26</v>
      </c>
      <c r="C13" s="70">
        <v>9</v>
      </c>
      <c r="D13" s="70">
        <v>10.35</v>
      </c>
      <c r="E13" s="70">
        <v>12.93</v>
      </c>
    </row>
    <row r="14" spans="2:5" x14ac:dyDescent="0.2">
      <c r="B14" s="66" t="s">
        <v>122</v>
      </c>
      <c r="C14" s="70"/>
      <c r="D14" s="70"/>
      <c r="E14" s="70"/>
    </row>
    <row r="15" spans="2:5" x14ac:dyDescent="0.2">
      <c r="B15" s="75" t="s">
        <v>121</v>
      </c>
      <c r="C15" s="70">
        <v>44</v>
      </c>
      <c r="D15" s="70" t="s">
        <v>30</v>
      </c>
      <c r="E15" s="70">
        <v>48.4</v>
      </c>
    </row>
    <row r="16" spans="2:5" x14ac:dyDescent="0.2">
      <c r="B16" s="66" t="s">
        <v>123</v>
      </c>
      <c r="C16" s="70"/>
      <c r="D16" s="70"/>
      <c r="E16" s="70"/>
    </row>
    <row r="17" spans="2:5" x14ac:dyDescent="0.2">
      <c r="B17" s="75" t="s">
        <v>53</v>
      </c>
      <c r="C17" s="70">
        <v>30</v>
      </c>
      <c r="D17" s="70" t="s">
        <v>30</v>
      </c>
      <c r="E17" s="70">
        <v>33</v>
      </c>
    </row>
    <row r="18" spans="2:5" x14ac:dyDescent="0.2">
      <c r="B18" s="66" t="s">
        <v>124</v>
      </c>
      <c r="C18" s="70"/>
      <c r="D18" s="70"/>
      <c r="E18" s="70"/>
    </row>
    <row r="19" spans="2:5" x14ac:dyDescent="0.2">
      <c r="B19" s="75" t="s">
        <v>63</v>
      </c>
      <c r="C19" s="70">
        <v>13</v>
      </c>
      <c r="D19" s="70" t="s">
        <v>30</v>
      </c>
      <c r="E19" s="70">
        <v>14.3</v>
      </c>
    </row>
    <row r="20" spans="2:5" x14ac:dyDescent="0.2">
      <c r="B20" s="66" t="s">
        <v>125</v>
      </c>
      <c r="C20" s="70"/>
      <c r="D20" s="70"/>
      <c r="E20" s="70"/>
    </row>
    <row r="21" spans="2:5" x14ac:dyDescent="0.2">
      <c r="B21" s="75" t="s">
        <v>64</v>
      </c>
      <c r="C21" s="70">
        <v>25</v>
      </c>
      <c r="D21" s="70" t="s">
        <v>30</v>
      </c>
      <c r="E21" s="70">
        <v>27.5</v>
      </c>
    </row>
    <row r="22" spans="2:5" x14ac:dyDescent="0.2">
      <c r="B22" s="66" t="s">
        <v>126</v>
      </c>
      <c r="C22" s="70"/>
      <c r="D22" s="70"/>
      <c r="E22" s="70"/>
    </row>
    <row r="23" spans="2:5" x14ac:dyDescent="0.2">
      <c r="B23" s="75" t="s">
        <v>128</v>
      </c>
      <c r="C23" s="70">
        <v>7</v>
      </c>
      <c r="D23" s="70" t="s">
        <v>30</v>
      </c>
      <c r="E23" s="70">
        <v>7.7</v>
      </c>
    </row>
    <row r="24" spans="2:5" x14ac:dyDescent="0.2">
      <c r="B24" s="66" t="s">
        <v>127</v>
      </c>
      <c r="C24" s="70"/>
      <c r="D24" s="70"/>
      <c r="E24" s="70"/>
    </row>
    <row r="25" spans="2:5" x14ac:dyDescent="0.2">
      <c r="B25" s="75" t="s">
        <v>66</v>
      </c>
      <c r="C25" s="70">
        <v>13</v>
      </c>
      <c r="D25" s="70" t="s">
        <v>30</v>
      </c>
      <c r="E25" s="70">
        <v>14.3</v>
      </c>
    </row>
    <row r="26" spans="2:5" x14ac:dyDescent="0.2">
      <c r="B26" s="66" t="s">
        <v>125</v>
      </c>
      <c r="C26" s="70"/>
      <c r="D26" s="70"/>
      <c r="E26" s="70"/>
    </row>
    <row r="27" spans="2:5" x14ac:dyDescent="0.2">
      <c r="B27" s="75" t="s">
        <v>67</v>
      </c>
      <c r="C27" s="70">
        <v>6</v>
      </c>
      <c r="D27" s="70" t="s">
        <v>30</v>
      </c>
      <c r="E27" s="70">
        <v>6.6</v>
      </c>
    </row>
    <row r="28" spans="2:5" x14ac:dyDescent="0.2">
      <c r="B28" s="66" t="s">
        <v>129</v>
      </c>
      <c r="C28" s="70"/>
      <c r="D28" s="70"/>
      <c r="E28" s="70"/>
    </row>
    <row r="29" spans="2:5" x14ac:dyDescent="0.2">
      <c r="B29" s="75" t="s">
        <v>68</v>
      </c>
      <c r="C29" s="70">
        <v>10</v>
      </c>
      <c r="D29" s="70" t="s">
        <v>30</v>
      </c>
      <c r="E29" s="70">
        <v>11</v>
      </c>
    </row>
    <row r="30" spans="2:5" x14ac:dyDescent="0.2">
      <c r="B30" s="66" t="s">
        <v>130</v>
      </c>
      <c r="C30" s="70"/>
      <c r="D30" s="70"/>
      <c r="E30" s="70"/>
    </row>
    <row r="31" spans="2:5" x14ac:dyDescent="0.2">
      <c r="C31" s="70"/>
      <c r="D31" s="70"/>
      <c r="E31" s="70"/>
    </row>
    <row r="32" spans="2:5" ht="15" x14ac:dyDescent="0.25">
      <c r="B32" s="68" t="s">
        <v>8</v>
      </c>
      <c r="C32" s="70"/>
      <c r="D32" s="70"/>
      <c r="E32" s="70"/>
    </row>
    <row r="33" spans="2:5" x14ac:dyDescent="0.2">
      <c r="B33" s="75" t="s">
        <v>15</v>
      </c>
      <c r="C33" s="70" t="s">
        <v>30</v>
      </c>
      <c r="D33" s="70">
        <v>20</v>
      </c>
      <c r="E33" s="70">
        <v>20</v>
      </c>
    </row>
    <row r="34" spans="2:5" x14ac:dyDescent="0.2">
      <c r="B34" s="75" t="s">
        <v>16</v>
      </c>
      <c r="C34" s="70" t="s">
        <v>30</v>
      </c>
      <c r="D34" s="70">
        <v>9.1999999999999993</v>
      </c>
      <c r="E34" s="70">
        <v>9.1999999999999993</v>
      </c>
    </row>
    <row r="35" spans="2:5" x14ac:dyDescent="0.2">
      <c r="B35" s="75" t="s">
        <v>17</v>
      </c>
      <c r="C35" s="70" t="s">
        <v>30</v>
      </c>
      <c r="D35" s="70">
        <v>20</v>
      </c>
      <c r="E35" s="70">
        <v>20</v>
      </c>
    </row>
    <row r="36" spans="2:5" x14ac:dyDescent="0.2">
      <c r="B36" s="75" t="s">
        <v>47</v>
      </c>
      <c r="C36" s="70" t="s">
        <v>30</v>
      </c>
      <c r="D36" s="70">
        <v>20</v>
      </c>
      <c r="E36" s="70">
        <v>20</v>
      </c>
    </row>
    <row r="37" spans="2:5" x14ac:dyDescent="0.2">
      <c r="B37" s="75" t="s">
        <v>19</v>
      </c>
      <c r="C37" s="70" t="s">
        <v>30</v>
      </c>
      <c r="D37" s="70">
        <v>16</v>
      </c>
      <c r="E37" s="70">
        <v>16</v>
      </c>
    </row>
    <row r="38" spans="2:5" x14ac:dyDescent="0.2">
      <c r="B38" s="75" t="s">
        <v>131</v>
      </c>
      <c r="C38" s="70" t="s">
        <v>30</v>
      </c>
      <c r="D38" s="70">
        <v>9.1999999999999993</v>
      </c>
      <c r="E38" s="70">
        <v>9.1999999999999993</v>
      </c>
    </row>
    <row r="39" spans="2:5" x14ac:dyDescent="0.2">
      <c r="B39" s="75" t="s">
        <v>49</v>
      </c>
      <c r="C39" s="70" t="s">
        <v>30</v>
      </c>
      <c r="D39" s="70">
        <v>3</v>
      </c>
      <c r="E39" s="70">
        <v>3</v>
      </c>
    </row>
    <row r="40" spans="2:5" x14ac:dyDescent="0.2">
      <c r="C40" s="70"/>
      <c r="D40" s="70"/>
      <c r="E40" s="70"/>
    </row>
    <row r="41" spans="2:5" ht="15" x14ac:dyDescent="0.25">
      <c r="B41" s="68" t="s">
        <v>22</v>
      </c>
      <c r="C41" s="70"/>
      <c r="D41" s="70"/>
      <c r="E41" s="70"/>
    </row>
    <row r="42" spans="2:5" x14ac:dyDescent="0.2">
      <c r="B42" s="75" t="s">
        <v>132</v>
      </c>
      <c r="C42" s="70">
        <v>0.56000000000000005</v>
      </c>
      <c r="D42" s="70">
        <v>0.84</v>
      </c>
      <c r="E42" s="70">
        <v>0.84</v>
      </c>
    </row>
    <row r="43" spans="2:5" x14ac:dyDescent="0.2">
      <c r="B43" s="75" t="s">
        <v>133</v>
      </c>
      <c r="C43" s="70">
        <v>0.24</v>
      </c>
      <c r="D43" s="70">
        <v>0.35</v>
      </c>
      <c r="E43" s="70">
        <v>0.35</v>
      </c>
    </row>
    <row r="44" spans="2:5" x14ac:dyDescent="0.2">
      <c r="B44" s="75" t="s">
        <v>134</v>
      </c>
      <c r="C44" s="76">
        <v>1</v>
      </c>
      <c r="D44" s="70">
        <v>1.54</v>
      </c>
      <c r="E44" s="70">
        <v>1.54</v>
      </c>
    </row>
  </sheetData>
  <pageMargins left="0.7" right="0.7" top="0.75" bottom="0.75" header="0.3" footer="0.3"/>
  <pageSetup paperSize="9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5E93D7-1ADF-4199-9270-583F8098DFC6}">
  <sheetPr>
    <tabColor rgb="FF00B0F0"/>
  </sheetPr>
  <dimension ref="B1:AG20"/>
  <sheetViews>
    <sheetView zoomScale="75" zoomScaleNormal="75" workbookViewId="0">
      <selection activeCell="AF6" sqref="AF6"/>
    </sheetView>
  </sheetViews>
  <sheetFormatPr defaultRowHeight="15" x14ac:dyDescent="0.25"/>
  <cols>
    <col min="1" max="1" width="3.7109375" style="31" customWidth="1"/>
    <col min="2" max="2" width="24.140625" style="31" customWidth="1"/>
    <col min="3" max="16384" width="9.140625" style="31"/>
  </cols>
  <sheetData>
    <row r="1" spans="2:33" x14ac:dyDescent="0.25">
      <c r="B1" s="225" t="s">
        <v>290</v>
      </c>
    </row>
    <row r="3" spans="2:33" x14ac:dyDescent="0.25">
      <c r="B3" s="217" t="s">
        <v>101</v>
      </c>
      <c r="C3" s="218">
        <v>1990</v>
      </c>
      <c r="D3" s="218">
        <v>1991</v>
      </c>
      <c r="E3" s="218">
        <v>1992</v>
      </c>
      <c r="F3" s="218">
        <v>1993</v>
      </c>
      <c r="G3" s="218">
        <v>1994</v>
      </c>
      <c r="H3" s="218">
        <v>1995</v>
      </c>
      <c r="I3" s="218">
        <v>1996</v>
      </c>
      <c r="J3" s="218">
        <v>1997</v>
      </c>
      <c r="K3" s="218">
        <v>1998</v>
      </c>
      <c r="L3" s="218">
        <v>1999</v>
      </c>
      <c r="M3" s="218">
        <v>2000</v>
      </c>
      <c r="N3" s="218">
        <v>2001</v>
      </c>
      <c r="O3" s="218">
        <v>2002</v>
      </c>
      <c r="P3" s="218">
        <v>2003</v>
      </c>
      <c r="Q3" s="218">
        <v>2004</v>
      </c>
      <c r="R3" s="218">
        <v>2005</v>
      </c>
      <c r="S3" s="218">
        <v>2006</v>
      </c>
      <c r="T3" s="218">
        <v>2007</v>
      </c>
      <c r="U3" s="218">
        <v>2008</v>
      </c>
      <c r="V3" s="218">
        <v>2009</v>
      </c>
      <c r="W3" s="218">
        <v>2010</v>
      </c>
      <c r="X3" s="218">
        <v>2011</v>
      </c>
      <c r="Y3" s="218">
        <v>2012</v>
      </c>
      <c r="Z3" s="218">
        <v>2013</v>
      </c>
      <c r="AA3" s="218">
        <v>2014</v>
      </c>
      <c r="AB3" s="218">
        <v>2015</v>
      </c>
      <c r="AC3" s="218">
        <v>2016</v>
      </c>
      <c r="AD3" s="218">
        <v>2017</v>
      </c>
      <c r="AE3" s="218">
        <v>2018</v>
      </c>
      <c r="AF3" s="218">
        <v>2019</v>
      </c>
      <c r="AG3" s="218">
        <v>2020</v>
      </c>
    </row>
    <row r="4" spans="2:33" ht="18" x14ac:dyDescent="0.25">
      <c r="B4" s="219" t="s">
        <v>143</v>
      </c>
      <c r="C4" s="226">
        <v>2.9725620238444182E-2</v>
      </c>
      <c r="D4" s="226">
        <v>3.0584093218974286E-2</v>
      </c>
      <c r="E4" s="226">
        <v>3.4935642679282772E-2</v>
      </c>
      <c r="F4" s="226">
        <v>2.9950153029317046E-2</v>
      </c>
      <c r="G4" s="226">
        <v>2.8187922500300742E-2</v>
      </c>
      <c r="H4" s="226">
        <v>2.498522407465327E-2</v>
      </c>
      <c r="I4" s="226">
        <v>2.5495617448703042E-2</v>
      </c>
      <c r="J4" s="226">
        <v>2.6057243256659188E-2</v>
      </c>
      <c r="K4" s="226">
        <v>2.6289233421341755E-2</v>
      </c>
      <c r="L4" s="226">
        <v>2.7240582333232219E-2</v>
      </c>
      <c r="M4" s="226">
        <v>2.6606841429401465E-2</v>
      </c>
      <c r="N4" s="226">
        <v>2.6823992128078601E-2</v>
      </c>
      <c r="O4" s="226">
        <v>2.6569687045742033E-2</v>
      </c>
      <c r="P4" s="226">
        <v>2.5113804006451065E-2</v>
      </c>
      <c r="Q4" s="226">
        <v>2.4145393948490367E-2</v>
      </c>
      <c r="R4" s="226">
        <v>2.2826232857091552E-2</v>
      </c>
      <c r="S4" s="226">
        <v>2.4310881313625823E-2</v>
      </c>
      <c r="T4" s="226">
        <v>2.2103516555042339E-2</v>
      </c>
      <c r="U4" s="226">
        <v>2.5978922457123708E-2</v>
      </c>
      <c r="V4" s="226">
        <v>3.1084574041998565E-2</v>
      </c>
      <c r="W4" s="226">
        <v>2.9898701205947689E-2</v>
      </c>
      <c r="X4" s="226">
        <v>2.7716506761936679E-2</v>
      </c>
      <c r="Y4" s="226">
        <v>2.1779314167191685E-2</v>
      </c>
      <c r="Z4" s="226">
        <v>2.027536344411662E-2</v>
      </c>
      <c r="AA4" s="226">
        <v>2.2411645208565367E-2</v>
      </c>
      <c r="AB4" s="226">
        <v>2.4087867708155783E-2</v>
      </c>
      <c r="AC4" s="226">
        <v>2.7276824878295192E-2</v>
      </c>
      <c r="AD4" s="226">
        <v>2.5564521358071933E-2</v>
      </c>
      <c r="AE4" s="226">
        <v>2.5344533952823958E-2</v>
      </c>
      <c r="AF4" s="226">
        <v>2.4699866905527904E-2</v>
      </c>
      <c r="AG4" s="226">
        <v>2.483225209371057E-2</v>
      </c>
    </row>
    <row r="5" spans="2:33" ht="18" x14ac:dyDescent="0.25">
      <c r="B5" s="219" t="s">
        <v>144</v>
      </c>
      <c r="C5" s="226">
        <v>0.63265637483489789</v>
      </c>
      <c r="D5" s="226">
        <v>0.63199107649172048</v>
      </c>
      <c r="E5" s="226">
        <v>0.63432219693877823</v>
      </c>
      <c r="F5" s="226">
        <v>0.63156012397702099</v>
      </c>
      <c r="G5" s="226">
        <v>0.62958876707711309</v>
      </c>
      <c r="H5" s="226">
        <v>0.62683704244853766</v>
      </c>
      <c r="I5" s="226">
        <v>0.62315190542242582</v>
      </c>
      <c r="J5" s="226">
        <v>0.61948616138868207</v>
      </c>
      <c r="K5" s="226">
        <v>0.62024388195228108</v>
      </c>
      <c r="L5" s="226">
        <v>0.62312448657346997</v>
      </c>
      <c r="M5" s="226">
        <v>0.62319962491508307</v>
      </c>
      <c r="N5" s="226">
        <v>0.61826313208122374</v>
      </c>
      <c r="O5" s="226">
        <v>0.61372729028485362</v>
      </c>
      <c r="P5" s="226">
        <v>0.61508845733123441</v>
      </c>
      <c r="Q5" s="226">
        <v>0.61651995587428043</v>
      </c>
      <c r="R5" s="226">
        <v>0.59980107040198372</v>
      </c>
      <c r="S5" s="226">
        <v>0.59186326529423106</v>
      </c>
      <c r="T5" s="226">
        <v>0.59481871022555355</v>
      </c>
      <c r="U5" s="226">
        <v>0.58836468017077281</v>
      </c>
      <c r="V5" s="226">
        <v>0.58545762574541138</v>
      </c>
      <c r="W5" s="226">
        <v>0.58701036196882672</v>
      </c>
      <c r="X5" s="226">
        <v>0.5846871386425766</v>
      </c>
      <c r="Y5" s="226">
        <v>0.56732607946981062</v>
      </c>
      <c r="Z5" s="226">
        <v>0.57119989284841999</v>
      </c>
      <c r="AA5" s="226">
        <v>0.581231672328268</v>
      </c>
      <c r="AB5" s="226">
        <v>0.57212349177989896</v>
      </c>
      <c r="AC5" s="226">
        <v>0.57181706864394155</v>
      </c>
      <c r="AD5" s="226">
        <v>0.57334116278097969</v>
      </c>
      <c r="AE5" s="226">
        <v>0.5669766304472299</v>
      </c>
      <c r="AF5" s="226">
        <v>0.57993078219336958</v>
      </c>
      <c r="AG5" s="226">
        <v>0.58030603179946916</v>
      </c>
    </row>
    <row r="6" spans="2:33" ht="18" x14ac:dyDescent="0.25">
      <c r="B6" s="219" t="s">
        <v>145</v>
      </c>
      <c r="C6" s="226">
        <v>8.604860674063898E-2</v>
      </c>
      <c r="D6" s="226">
        <v>8.5819704376721664E-2</v>
      </c>
      <c r="E6" s="226">
        <v>8.5209286735353218E-2</v>
      </c>
      <c r="F6" s="226">
        <v>8.5522041896540224E-2</v>
      </c>
      <c r="G6" s="226">
        <v>8.5769824320350699E-2</v>
      </c>
      <c r="H6" s="226">
        <v>8.6081596769060811E-2</v>
      </c>
      <c r="I6" s="226">
        <v>8.6531002260409093E-2</v>
      </c>
      <c r="J6" s="226">
        <v>8.6961602678392369E-2</v>
      </c>
      <c r="K6" s="226">
        <v>8.6718577324347082E-2</v>
      </c>
      <c r="L6" s="226">
        <v>8.6372013418161558E-2</v>
      </c>
      <c r="M6" s="226">
        <v>8.6372115213706913E-2</v>
      </c>
      <c r="N6" s="226">
        <v>8.7154080118611213E-2</v>
      </c>
      <c r="O6" s="226">
        <v>8.7813634378289221E-2</v>
      </c>
      <c r="P6" s="226">
        <v>8.7686887339231537E-2</v>
      </c>
      <c r="Q6" s="226">
        <v>8.7084064579068948E-2</v>
      </c>
      <c r="R6" s="226">
        <v>8.9094515458915502E-2</v>
      </c>
      <c r="S6" s="226">
        <v>9.0136208650039532E-2</v>
      </c>
      <c r="T6" s="226">
        <v>8.9685885003462612E-2</v>
      </c>
      <c r="U6" s="226">
        <v>9.0404629201784076E-2</v>
      </c>
      <c r="V6" s="226">
        <v>9.0463235562602731E-2</v>
      </c>
      <c r="W6" s="226">
        <v>8.9915997984276116E-2</v>
      </c>
      <c r="X6" s="226">
        <v>9.073857074262745E-2</v>
      </c>
      <c r="Y6" s="226">
        <v>9.3542727716390023E-2</v>
      </c>
      <c r="Z6" s="226">
        <v>9.3323071513088163E-2</v>
      </c>
      <c r="AA6" s="226">
        <v>9.2127385234690745E-2</v>
      </c>
      <c r="AB6" s="226">
        <v>9.4086439001859173E-2</v>
      </c>
      <c r="AC6" s="226">
        <v>9.4490693841934384E-2</v>
      </c>
      <c r="AD6" s="226">
        <v>9.4002331024489766E-2</v>
      </c>
      <c r="AE6" s="226">
        <v>9.4828485133177931E-2</v>
      </c>
      <c r="AF6" s="226">
        <v>8.9668432245987514E-2</v>
      </c>
      <c r="AG6" s="226">
        <v>8.4239973749482694E-2</v>
      </c>
    </row>
    <row r="7" spans="2:33" ht="18" x14ac:dyDescent="0.25">
      <c r="B7" s="219" t="s">
        <v>146</v>
      </c>
      <c r="C7" s="226">
        <v>0.13</v>
      </c>
      <c r="D7" s="226">
        <v>0.13</v>
      </c>
      <c r="E7" s="226">
        <v>0.13</v>
      </c>
      <c r="F7" s="226">
        <v>0.13</v>
      </c>
      <c r="G7" s="226">
        <v>0.13</v>
      </c>
      <c r="H7" s="226">
        <v>0.13</v>
      </c>
      <c r="I7" s="226">
        <v>0.13</v>
      </c>
      <c r="J7" s="226">
        <v>0.13</v>
      </c>
      <c r="K7" s="226">
        <v>0.13</v>
      </c>
      <c r="L7" s="226">
        <v>0.13</v>
      </c>
      <c r="M7" s="226">
        <v>0.13</v>
      </c>
      <c r="N7" s="226">
        <v>0.13</v>
      </c>
      <c r="O7" s="226">
        <v>0.13</v>
      </c>
      <c r="P7" s="226">
        <v>0.13</v>
      </c>
      <c r="Q7" s="226">
        <v>0.13</v>
      </c>
      <c r="R7" s="226">
        <v>0.13</v>
      </c>
      <c r="S7" s="226">
        <v>0.13</v>
      </c>
      <c r="T7" s="226">
        <v>0.13</v>
      </c>
      <c r="U7" s="226">
        <v>0.13</v>
      </c>
      <c r="V7" s="226">
        <v>0.13</v>
      </c>
      <c r="W7" s="226">
        <v>0.13</v>
      </c>
      <c r="X7" s="226">
        <v>0.13</v>
      </c>
      <c r="Y7" s="226">
        <v>0.13</v>
      </c>
      <c r="Z7" s="226">
        <v>0.13</v>
      </c>
      <c r="AA7" s="226">
        <v>0.13</v>
      </c>
      <c r="AB7" s="226">
        <v>0.13</v>
      </c>
      <c r="AC7" s="226">
        <v>0.13</v>
      </c>
      <c r="AD7" s="226">
        <v>0.13</v>
      </c>
      <c r="AE7" s="226">
        <v>0.13</v>
      </c>
      <c r="AF7" s="226">
        <v>0.13</v>
      </c>
      <c r="AG7" s="226">
        <v>0.13</v>
      </c>
    </row>
    <row r="8" spans="2:33" ht="18" x14ac:dyDescent="0.25">
      <c r="B8" s="219" t="s">
        <v>147</v>
      </c>
      <c r="C8" s="226">
        <v>0.1</v>
      </c>
      <c r="D8" s="226">
        <v>0.1</v>
      </c>
      <c r="E8" s="226">
        <v>0.1</v>
      </c>
      <c r="F8" s="226">
        <v>0.1</v>
      </c>
      <c r="G8" s="226">
        <v>0.1</v>
      </c>
      <c r="H8" s="226">
        <v>0.1</v>
      </c>
      <c r="I8" s="226">
        <v>0.1</v>
      </c>
      <c r="J8" s="226">
        <v>0.1</v>
      </c>
      <c r="K8" s="226">
        <v>0.1</v>
      </c>
      <c r="L8" s="226">
        <v>0.1</v>
      </c>
      <c r="M8" s="226">
        <v>0.1</v>
      </c>
      <c r="N8" s="226">
        <v>0.1</v>
      </c>
      <c r="O8" s="226">
        <v>0.1</v>
      </c>
      <c r="P8" s="226">
        <v>0.1</v>
      </c>
      <c r="Q8" s="226">
        <v>0.1</v>
      </c>
      <c r="R8" s="226">
        <v>0.1</v>
      </c>
      <c r="S8" s="226">
        <v>0.1</v>
      </c>
      <c r="T8" s="226">
        <v>0.1</v>
      </c>
      <c r="U8" s="226">
        <v>0.1</v>
      </c>
      <c r="V8" s="226">
        <v>0.1</v>
      </c>
      <c r="W8" s="226">
        <v>0.1</v>
      </c>
      <c r="X8" s="226">
        <v>0.1</v>
      </c>
      <c r="Y8" s="226">
        <v>0.1</v>
      </c>
      <c r="Z8" s="226">
        <v>0.1</v>
      </c>
      <c r="AA8" s="226">
        <v>0.1</v>
      </c>
      <c r="AB8" s="226">
        <v>0.1</v>
      </c>
      <c r="AC8" s="226">
        <v>0.1</v>
      </c>
      <c r="AD8" s="226">
        <v>0.1</v>
      </c>
      <c r="AE8" s="226">
        <v>0.1</v>
      </c>
      <c r="AF8" s="226">
        <v>0.1</v>
      </c>
      <c r="AG8" s="226">
        <v>0.1</v>
      </c>
    </row>
    <row r="9" spans="2:33" ht="18" x14ac:dyDescent="0.25">
      <c r="B9" s="219" t="s">
        <v>296</v>
      </c>
      <c r="C9" s="226">
        <v>1.3988E-2</v>
      </c>
      <c r="D9" s="226">
        <v>1.3988E-2</v>
      </c>
      <c r="E9" s="226">
        <v>1.3988E-2</v>
      </c>
      <c r="F9" s="226">
        <v>1.3988E-2</v>
      </c>
      <c r="G9" s="226">
        <v>1.3988E-2</v>
      </c>
      <c r="H9" s="226">
        <v>1.3988E-2</v>
      </c>
      <c r="I9" s="226">
        <v>1.3988E-2</v>
      </c>
      <c r="J9" s="226">
        <v>1.3988E-2</v>
      </c>
      <c r="K9" s="226">
        <v>1.3988E-2</v>
      </c>
      <c r="L9" s="226">
        <v>1.3988E-2</v>
      </c>
      <c r="M9" s="226">
        <v>1.3988E-2</v>
      </c>
      <c r="N9" s="226">
        <v>1.3988E-2</v>
      </c>
      <c r="O9" s="226">
        <v>1.3988E-2</v>
      </c>
      <c r="P9" s="226">
        <v>1.3988E-2</v>
      </c>
      <c r="Q9" s="226">
        <v>1.3988E-2</v>
      </c>
      <c r="R9" s="226">
        <v>1.3988E-2</v>
      </c>
      <c r="S9" s="226">
        <v>1.3988E-2</v>
      </c>
      <c r="T9" s="226">
        <v>1.3988E-2</v>
      </c>
      <c r="U9" s="226">
        <v>1.3988E-2</v>
      </c>
      <c r="V9" s="226">
        <v>1.3988E-2</v>
      </c>
      <c r="W9" s="226">
        <v>1.3988E-2</v>
      </c>
      <c r="X9" s="226">
        <v>1.3988E-2</v>
      </c>
      <c r="Y9" s="226">
        <v>1.3988E-2</v>
      </c>
      <c r="Z9" s="226">
        <v>1.3988E-2</v>
      </c>
      <c r="AA9" s="226">
        <v>1.3988E-2</v>
      </c>
      <c r="AB9" s="226">
        <v>1.3988E-2</v>
      </c>
      <c r="AC9" s="226">
        <v>1.3988E-2</v>
      </c>
      <c r="AD9" s="226">
        <v>1.3988E-2</v>
      </c>
      <c r="AE9" s="226">
        <v>1.3988E-2</v>
      </c>
      <c r="AF9" s="226">
        <v>1.3988E-2</v>
      </c>
      <c r="AG9" s="226">
        <v>1.3988E-2</v>
      </c>
    </row>
    <row r="10" spans="2:33" ht="18" x14ac:dyDescent="0.25">
      <c r="B10" s="219" t="s">
        <v>295</v>
      </c>
      <c r="C10" s="226">
        <v>2.5000000000000001E-3</v>
      </c>
      <c r="D10" s="226">
        <v>2.5000000000000001E-3</v>
      </c>
      <c r="E10" s="226">
        <v>2.5000000000000001E-3</v>
      </c>
      <c r="F10" s="226">
        <v>2.5000000000000001E-3</v>
      </c>
      <c r="G10" s="226">
        <v>2.5000000000000001E-3</v>
      </c>
      <c r="H10" s="226">
        <v>2.5000000000000001E-3</v>
      </c>
      <c r="I10" s="226">
        <v>2.5000000000000001E-3</v>
      </c>
      <c r="J10" s="226">
        <v>2.5000000000000001E-3</v>
      </c>
      <c r="K10" s="226">
        <v>2.5000000000000001E-3</v>
      </c>
      <c r="L10" s="226">
        <v>2.5000000000000001E-3</v>
      </c>
      <c r="M10" s="226">
        <v>2.5000000000000001E-3</v>
      </c>
      <c r="N10" s="226">
        <v>2.5000000000000001E-3</v>
      </c>
      <c r="O10" s="226">
        <v>2.5000000000000001E-3</v>
      </c>
      <c r="P10" s="226">
        <v>2.5000000000000001E-3</v>
      </c>
      <c r="Q10" s="226">
        <v>2.5000000000000001E-3</v>
      </c>
      <c r="R10" s="226">
        <v>2.5000000000000001E-3</v>
      </c>
      <c r="S10" s="226">
        <v>2.5000000000000001E-3</v>
      </c>
      <c r="T10" s="226">
        <v>2.5000000000000001E-3</v>
      </c>
      <c r="U10" s="226">
        <v>2.5000000000000001E-3</v>
      </c>
      <c r="V10" s="226">
        <v>2.5000000000000001E-3</v>
      </c>
      <c r="W10" s="226">
        <v>2.5000000000000001E-3</v>
      </c>
      <c r="X10" s="226">
        <v>2.5000000000000001E-3</v>
      </c>
      <c r="Y10" s="226">
        <v>2.5000000000000001E-3</v>
      </c>
      <c r="Z10" s="226">
        <v>2.5000000000000001E-3</v>
      </c>
      <c r="AA10" s="226">
        <v>2.5000000000000001E-3</v>
      </c>
      <c r="AB10" s="226">
        <v>2.5000000000000001E-3</v>
      </c>
      <c r="AC10" s="226">
        <v>2.5000000000000001E-3</v>
      </c>
      <c r="AD10" s="226">
        <v>2.5000000000000001E-3</v>
      </c>
      <c r="AE10" s="226">
        <v>2.5000000000000001E-3</v>
      </c>
      <c r="AF10" s="226">
        <v>2.5000000000000001E-3</v>
      </c>
      <c r="AG10" s="226">
        <v>2.5000000000000001E-3</v>
      </c>
    </row>
    <row r="11" spans="2:33" ht="18" x14ac:dyDescent="0.25">
      <c r="B11" s="219" t="s">
        <v>148</v>
      </c>
      <c r="C11" s="226">
        <v>4.0000000000000001E-3</v>
      </c>
      <c r="D11" s="226">
        <v>4.0000000000000001E-3</v>
      </c>
      <c r="E11" s="226">
        <v>4.0000000000000001E-3</v>
      </c>
      <c r="F11" s="226">
        <v>4.0000000000000001E-3</v>
      </c>
      <c r="G11" s="226">
        <v>4.0000000000000001E-3</v>
      </c>
      <c r="H11" s="226">
        <v>4.0000000000000001E-3</v>
      </c>
      <c r="I11" s="226">
        <v>4.0000000000000001E-3</v>
      </c>
      <c r="J11" s="226">
        <v>4.0000000000000001E-3</v>
      </c>
      <c r="K11" s="226">
        <v>4.0000000000000001E-3</v>
      </c>
      <c r="L11" s="226">
        <v>4.0000000000000001E-3</v>
      </c>
      <c r="M11" s="226">
        <v>4.0000000000000001E-3</v>
      </c>
      <c r="N11" s="226">
        <v>4.0000000000000001E-3</v>
      </c>
      <c r="O11" s="226">
        <v>4.0000000000000001E-3</v>
      </c>
      <c r="P11" s="226">
        <v>4.0000000000000001E-3</v>
      </c>
      <c r="Q11" s="226">
        <v>4.0000000000000001E-3</v>
      </c>
      <c r="R11" s="226">
        <v>4.0000000000000001E-3</v>
      </c>
      <c r="S11" s="226">
        <v>4.0000000000000001E-3</v>
      </c>
      <c r="T11" s="226">
        <v>4.0000000000000001E-3</v>
      </c>
      <c r="U11" s="226">
        <v>4.0000000000000001E-3</v>
      </c>
      <c r="V11" s="226">
        <v>4.0000000000000001E-3</v>
      </c>
      <c r="W11" s="226">
        <v>4.0000000000000001E-3</v>
      </c>
      <c r="X11" s="226">
        <v>4.0000000000000001E-3</v>
      </c>
      <c r="Y11" s="226">
        <v>4.0000000000000001E-3</v>
      </c>
      <c r="Z11" s="226">
        <v>4.0000000000000001E-3</v>
      </c>
      <c r="AA11" s="226">
        <v>4.0000000000000001E-3</v>
      </c>
      <c r="AB11" s="226">
        <v>4.0000000000000001E-3</v>
      </c>
      <c r="AC11" s="226">
        <v>4.0000000000000001E-3</v>
      </c>
      <c r="AD11" s="226">
        <v>4.0000000000000001E-3</v>
      </c>
      <c r="AE11" s="226">
        <v>4.0000000000000001E-3</v>
      </c>
      <c r="AF11" s="226">
        <v>4.0000000000000001E-3</v>
      </c>
      <c r="AG11" s="226">
        <v>4.0000000000000001E-3</v>
      </c>
    </row>
    <row r="12" spans="2:33" ht="18" x14ac:dyDescent="0.25">
      <c r="B12" s="219" t="s">
        <v>291</v>
      </c>
      <c r="C12" s="226">
        <v>0.02</v>
      </c>
      <c r="D12" s="226">
        <v>0.02</v>
      </c>
      <c r="E12" s="226">
        <v>0.02</v>
      </c>
      <c r="F12" s="226">
        <v>0.02</v>
      </c>
      <c r="G12" s="226">
        <v>0.02</v>
      </c>
      <c r="H12" s="226">
        <v>0.02</v>
      </c>
      <c r="I12" s="226">
        <v>0.02</v>
      </c>
      <c r="J12" s="226">
        <v>0.02</v>
      </c>
      <c r="K12" s="226">
        <v>0.02</v>
      </c>
      <c r="L12" s="226">
        <v>0.02</v>
      </c>
      <c r="M12" s="226">
        <v>0.02</v>
      </c>
      <c r="N12" s="226">
        <v>0.02</v>
      </c>
      <c r="O12" s="226">
        <v>0.02</v>
      </c>
      <c r="P12" s="226">
        <v>0.02</v>
      </c>
      <c r="Q12" s="226">
        <v>0.02</v>
      </c>
      <c r="R12" s="226">
        <v>0.02</v>
      </c>
      <c r="S12" s="226">
        <v>0.02</v>
      </c>
      <c r="T12" s="226">
        <v>0.02</v>
      </c>
      <c r="U12" s="226">
        <v>0.02</v>
      </c>
      <c r="V12" s="226">
        <v>0.02</v>
      </c>
      <c r="W12" s="226">
        <v>0.02</v>
      </c>
      <c r="X12" s="226">
        <v>0.02</v>
      </c>
      <c r="Y12" s="226">
        <v>0.02</v>
      </c>
      <c r="Z12" s="226">
        <v>0.02</v>
      </c>
      <c r="AA12" s="226">
        <v>0.02</v>
      </c>
      <c r="AB12" s="226">
        <v>0.02</v>
      </c>
      <c r="AC12" s="226">
        <v>0.02</v>
      </c>
      <c r="AD12" s="226">
        <v>0.02</v>
      </c>
      <c r="AE12" s="226">
        <v>0.02</v>
      </c>
      <c r="AF12" s="226">
        <v>0.02</v>
      </c>
      <c r="AG12" s="226">
        <v>0.02</v>
      </c>
    </row>
    <row r="13" spans="2:33" ht="18" x14ac:dyDescent="0.25">
      <c r="B13" s="219" t="s">
        <v>292</v>
      </c>
      <c r="C13" s="226">
        <v>0.01</v>
      </c>
      <c r="D13" s="226">
        <v>0.01</v>
      </c>
      <c r="E13" s="226">
        <v>0.01</v>
      </c>
      <c r="F13" s="226">
        <v>0.01</v>
      </c>
      <c r="G13" s="226">
        <v>0.01</v>
      </c>
      <c r="H13" s="226">
        <v>0.01</v>
      </c>
      <c r="I13" s="226">
        <v>0.01</v>
      </c>
      <c r="J13" s="226">
        <v>0.01</v>
      </c>
      <c r="K13" s="226">
        <v>0.01</v>
      </c>
      <c r="L13" s="226">
        <v>0.01</v>
      </c>
      <c r="M13" s="226">
        <v>0.01</v>
      </c>
      <c r="N13" s="226">
        <v>0.01</v>
      </c>
      <c r="O13" s="226">
        <v>0.01</v>
      </c>
      <c r="P13" s="226">
        <v>0.01</v>
      </c>
      <c r="Q13" s="226">
        <v>0.01</v>
      </c>
      <c r="R13" s="226">
        <v>0.01</v>
      </c>
      <c r="S13" s="226">
        <v>0.01</v>
      </c>
      <c r="T13" s="226">
        <v>0.01</v>
      </c>
      <c r="U13" s="226">
        <v>0.01</v>
      </c>
      <c r="V13" s="226">
        <v>0.01</v>
      </c>
      <c r="W13" s="226">
        <v>0.01</v>
      </c>
      <c r="X13" s="226">
        <v>0.01</v>
      </c>
      <c r="Y13" s="226">
        <v>0.01</v>
      </c>
      <c r="Z13" s="226">
        <v>0.01</v>
      </c>
      <c r="AA13" s="226">
        <v>0.01</v>
      </c>
      <c r="AB13" s="226">
        <v>0.01</v>
      </c>
      <c r="AC13" s="226">
        <v>0.01</v>
      </c>
      <c r="AD13" s="226">
        <v>0.01</v>
      </c>
      <c r="AE13" s="226">
        <v>0.01</v>
      </c>
      <c r="AF13" s="226">
        <v>0.01</v>
      </c>
      <c r="AG13" s="226">
        <v>0.01</v>
      </c>
    </row>
    <row r="14" spans="2:33" ht="18" x14ac:dyDescent="0.25">
      <c r="B14" s="219" t="s">
        <v>293</v>
      </c>
      <c r="C14" s="226">
        <v>3.0999999999999999E-3</v>
      </c>
      <c r="D14" s="226">
        <v>3.0999999999999999E-3</v>
      </c>
      <c r="E14" s="226">
        <v>3.0999999999999999E-3</v>
      </c>
      <c r="F14" s="226">
        <v>3.0999999999999999E-3</v>
      </c>
      <c r="G14" s="226">
        <v>3.0999999999999999E-3</v>
      </c>
      <c r="H14" s="226">
        <v>3.0999999999999999E-3</v>
      </c>
      <c r="I14" s="226">
        <v>3.0999999999999999E-3</v>
      </c>
      <c r="J14" s="226">
        <v>3.0999999999999999E-3</v>
      </c>
      <c r="K14" s="226">
        <v>3.0999999999999999E-3</v>
      </c>
      <c r="L14" s="226">
        <v>3.0999999999999999E-3</v>
      </c>
      <c r="M14" s="226">
        <v>3.0999999999999999E-3</v>
      </c>
      <c r="N14" s="226">
        <v>3.0999999999999999E-3</v>
      </c>
      <c r="O14" s="226">
        <v>3.0999999999999999E-3</v>
      </c>
      <c r="P14" s="226">
        <v>3.0999999999999999E-3</v>
      </c>
      <c r="Q14" s="226">
        <v>3.0999999999999999E-3</v>
      </c>
      <c r="R14" s="226">
        <v>3.0999999999999999E-3</v>
      </c>
      <c r="S14" s="226">
        <v>3.0999999999999999E-3</v>
      </c>
      <c r="T14" s="226">
        <v>3.0999999999999999E-3</v>
      </c>
      <c r="U14" s="226">
        <v>3.0999999999999999E-3</v>
      </c>
      <c r="V14" s="226">
        <v>3.0999999999999999E-3</v>
      </c>
      <c r="W14" s="226">
        <v>3.0999999999999999E-3</v>
      </c>
      <c r="X14" s="226">
        <v>3.0999999999999999E-3</v>
      </c>
      <c r="Y14" s="226">
        <v>3.0999999999999999E-3</v>
      </c>
      <c r="Z14" s="226">
        <v>3.0999999999999999E-3</v>
      </c>
      <c r="AA14" s="226">
        <v>3.0999999999999999E-3</v>
      </c>
      <c r="AB14" s="226">
        <v>3.0999999999999999E-3</v>
      </c>
      <c r="AC14" s="226">
        <v>3.0999999999999999E-3</v>
      </c>
      <c r="AD14" s="226">
        <v>3.0999999999999999E-3</v>
      </c>
      <c r="AE14" s="226">
        <v>3.0999999999999999E-3</v>
      </c>
      <c r="AF14" s="226">
        <v>3.0999999999999999E-3</v>
      </c>
      <c r="AG14" s="226">
        <v>3.0999999999999999E-3</v>
      </c>
    </row>
    <row r="15" spans="2:33" ht="18" x14ac:dyDescent="0.25">
      <c r="B15" s="219" t="s">
        <v>294</v>
      </c>
      <c r="C15" s="226">
        <v>1.18E-2</v>
      </c>
      <c r="D15" s="226">
        <v>1.18E-2</v>
      </c>
      <c r="E15" s="226">
        <v>1.18E-2</v>
      </c>
      <c r="F15" s="226">
        <v>1.18E-2</v>
      </c>
      <c r="G15" s="226">
        <v>1.18E-2</v>
      </c>
      <c r="H15" s="226">
        <v>1.18E-2</v>
      </c>
      <c r="I15" s="226">
        <v>1.18E-2</v>
      </c>
      <c r="J15" s="226">
        <v>1.18E-2</v>
      </c>
      <c r="K15" s="226">
        <v>1.18E-2</v>
      </c>
      <c r="L15" s="226">
        <v>1.18E-2</v>
      </c>
      <c r="M15" s="226">
        <v>1.18E-2</v>
      </c>
      <c r="N15" s="226">
        <v>1.18E-2</v>
      </c>
      <c r="O15" s="226">
        <v>1.18E-2</v>
      </c>
      <c r="P15" s="226">
        <v>1.18E-2</v>
      </c>
      <c r="Q15" s="226">
        <v>1.18E-2</v>
      </c>
      <c r="R15" s="226">
        <v>1.18E-2</v>
      </c>
      <c r="S15" s="226">
        <v>1.18E-2</v>
      </c>
      <c r="T15" s="226">
        <v>1.18E-2</v>
      </c>
      <c r="U15" s="226">
        <v>1.18E-2</v>
      </c>
      <c r="V15" s="226">
        <v>1.18E-2</v>
      </c>
      <c r="W15" s="226">
        <v>1.18E-2</v>
      </c>
      <c r="X15" s="226">
        <v>1.18E-2</v>
      </c>
      <c r="Y15" s="226">
        <v>1.18E-2</v>
      </c>
      <c r="Z15" s="226">
        <v>1.18E-2</v>
      </c>
      <c r="AA15" s="226">
        <v>1.18E-2</v>
      </c>
      <c r="AB15" s="226">
        <v>1.18E-2</v>
      </c>
      <c r="AC15" s="226">
        <v>1.18E-2</v>
      </c>
      <c r="AD15" s="226">
        <v>1.18E-2</v>
      </c>
      <c r="AE15" s="226">
        <v>1.18E-2</v>
      </c>
      <c r="AF15" s="226">
        <v>1.18E-2</v>
      </c>
      <c r="AG15" s="226">
        <v>1.18E-2</v>
      </c>
    </row>
    <row r="16" spans="2:33" ht="18" x14ac:dyDescent="0.25">
      <c r="B16" s="220" t="s">
        <v>149</v>
      </c>
      <c r="C16" s="221">
        <v>379311</v>
      </c>
      <c r="D16" s="221">
        <v>370121</v>
      </c>
      <c r="E16" s="221">
        <v>358302</v>
      </c>
      <c r="F16" s="221">
        <v>377985</v>
      </c>
      <c r="G16" s="221">
        <v>404811</v>
      </c>
      <c r="H16" s="221">
        <v>428826</v>
      </c>
      <c r="I16" s="221">
        <v>416918</v>
      </c>
      <c r="J16" s="221">
        <v>380350</v>
      </c>
      <c r="K16" s="221">
        <v>431999</v>
      </c>
      <c r="L16" s="221">
        <v>442916</v>
      </c>
      <c r="M16" s="221">
        <v>407598</v>
      </c>
      <c r="N16" s="221">
        <v>368667</v>
      </c>
      <c r="O16" s="221">
        <v>363513</v>
      </c>
      <c r="P16" s="221">
        <v>388080</v>
      </c>
      <c r="Q16" s="221">
        <v>362525</v>
      </c>
      <c r="R16" s="221">
        <v>352165</v>
      </c>
      <c r="S16" s="221">
        <v>342137</v>
      </c>
      <c r="T16" s="221">
        <v>321553</v>
      </c>
      <c r="U16" s="221">
        <v>308960</v>
      </c>
      <c r="V16" s="221">
        <v>306806</v>
      </c>
      <c r="W16" s="221">
        <v>362395</v>
      </c>
      <c r="X16" s="221">
        <v>295795</v>
      </c>
      <c r="Y16" s="221">
        <v>296536</v>
      </c>
      <c r="Z16" s="221">
        <v>353044</v>
      </c>
      <c r="AA16" s="221">
        <v>331782</v>
      </c>
      <c r="AB16" s="221">
        <v>330959</v>
      </c>
      <c r="AC16" s="221">
        <v>339104</v>
      </c>
      <c r="AD16" s="221">
        <v>369089</v>
      </c>
      <c r="AE16" s="221">
        <v>408495</v>
      </c>
      <c r="AF16" s="221">
        <v>367364</v>
      </c>
      <c r="AG16" s="221">
        <v>379519</v>
      </c>
    </row>
    <row r="17" spans="2:33" ht="18" x14ac:dyDescent="0.25">
      <c r="B17" s="220" t="s">
        <v>150</v>
      </c>
      <c r="C17" s="221">
        <v>142072.77025036066</v>
      </c>
      <c r="D17" s="221">
        <v>145264.68238754166</v>
      </c>
      <c r="E17" s="221">
        <v>147321.15080623527</v>
      </c>
      <c r="F17" s="221">
        <v>148847.21791840324</v>
      </c>
      <c r="G17" s="221">
        <v>150194.24251273589</v>
      </c>
      <c r="H17" s="221">
        <v>152656.19065133322</v>
      </c>
      <c r="I17" s="221">
        <v>159595.65827325216</v>
      </c>
      <c r="J17" s="221">
        <v>166055.81871998866</v>
      </c>
      <c r="K17" s="221">
        <v>169978.92602313834</v>
      </c>
      <c r="L17" s="221">
        <v>164552.22103283534</v>
      </c>
      <c r="M17" s="221">
        <v>157787.15220396584</v>
      </c>
      <c r="N17" s="221">
        <v>159855.11445048428</v>
      </c>
      <c r="O17" s="221">
        <v>161354.59561849482</v>
      </c>
      <c r="P17" s="221">
        <v>161321.09084118259</v>
      </c>
      <c r="Q17" s="221">
        <v>159047.09106940121</v>
      </c>
      <c r="R17" s="221">
        <v>164942.25626583461</v>
      </c>
      <c r="S17" s="221">
        <v>168558.98267008556</v>
      </c>
      <c r="T17" s="221">
        <v>160518.62342158903</v>
      </c>
      <c r="U17" s="221">
        <v>163155.05947021957</v>
      </c>
      <c r="V17" s="221">
        <v>161785.48585252781</v>
      </c>
      <c r="W17" s="221">
        <v>156304.74652635484</v>
      </c>
      <c r="X17" s="221">
        <v>154812.54214489661</v>
      </c>
      <c r="Y17" s="221">
        <v>171137.89437965126</v>
      </c>
      <c r="Z17" s="221">
        <v>171209.3318315752</v>
      </c>
      <c r="AA17" s="221">
        <v>163445.52578572487</v>
      </c>
      <c r="AB17" s="221">
        <v>171480.80858663213</v>
      </c>
      <c r="AC17" s="221">
        <v>177351.69319995632</v>
      </c>
      <c r="AD17" s="221">
        <v>183261.27992223678</v>
      </c>
      <c r="AE17" s="221">
        <v>193007.06905125713</v>
      </c>
      <c r="AF17" s="221">
        <v>180686.90789081139</v>
      </c>
      <c r="AG17" s="221">
        <v>181975.38055734776</v>
      </c>
    </row>
    <row r="18" spans="2:33" ht="18" x14ac:dyDescent="0.25">
      <c r="B18" s="222" t="s">
        <v>151</v>
      </c>
      <c r="C18" s="221">
        <v>165.5378</v>
      </c>
      <c r="D18" s="221">
        <v>165.5378</v>
      </c>
      <c r="E18" s="221">
        <v>165.5378</v>
      </c>
      <c r="F18" s="221">
        <v>165.5378</v>
      </c>
      <c r="G18" s="221">
        <v>165.5378</v>
      </c>
      <c r="H18" s="221">
        <v>165.5378</v>
      </c>
      <c r="I18" s="221">
        <v>168.9716</v>
      </c>
      <c r="J18" s="221">
        <v>168.9716</v>
      </c>
      <c r="K18" s="221">
        <v>436.7</v>
      </c>
      <c r="L18" s="221">
        <v>436.7</v>
      </c>
      <c r="M18" s="221">
        <v>757.75</v>
      </c>
      <c r="N18" s="221">
        <v>757.75</v>
      </c>
      <c r="O18" s="221">
        <v>1337.15</v>
      </c>
      <c r="P18" s="221">
        <v>1337.15</v>
      </c>
      <c r="Q18" s="221">
        <v>2356.1701499999999</v>
      </c>
      <c r="R18" s="221">
        <v>3000.95</v>
      </c>
      <c r="S18" s="221">
        <v>3011.6</v>
      </c>
      <c r="T18" s="221">
        <v>3011.6</v>
      </c>
      <c r="U18" s="221">
        <v>3191.5739187847689</v>
      </c>
      <c r="V18" s="221">
        <v>3309.7</v>
      </c>
      <c r="W18" s="221">
        <v>4133.5</v>
      </c>
      <c r="X18" s="221">
        <v>2884.95</v>
      </c>
      <c r="Y18" s="221">
        <v>3416.45</v>
      </c>
      <c r="Z18" s="221">
        <v>2599.8000000000002</v>
      </c>
      <c r="AA18" s="221">
        <v>2124.15</v>
      </c>
      <c r="AB18" s="221">
        <v>2334.85</v>
      </c>
      <c r="AC18" s="221">
        <v>2267.1999999999998</v>
      </c>
      <c r="AD18" s="221">
        <v>2324.35</v>
      </c>
      <c r="AE18" s="221">
        <v>2200.15</v>
      </c>
      <c r="AF18" s="221">
        <v>2606.9499999999998</v>
      </c>
      <c r="AG18" s="221">
        <v>1916.0575014055335</v>
      </c>
    </row>
    <row r="19" spans="2:33" ht="18" x14ac:dyDescent="0.25">
      <c r="B19" s="222" t="s">
        <v>152</v>
      </c>
      <c r="C19" s="221">
        <v>82902.021744379977</v>
      </c>
      <c r="D19" s="221">
        <v>82346.81199358002</v>
      </c>
      <c r="E19" s="221">
        <v>84209.528780360008</v>
      </c>
      <c r="F19" s="221">
        <v>69009.738566440021</v>
      </c>
      <c r="G19" s="221">
        <v>75309.291108659978</v>
      </c>
      <c r="H19" s="221">
        <v>80500.321089139994</v>
      </c>
      <c r="I19" s="221">
        <v>87166.740056560011</v>
      </c>
      <c r="J19" s="221">
        <v>84625.621790079997</v>
      </c>
      <c r="K19" s="221">
        <v>78805.205369329982</v>
      </c>
      <c r="L19" s="221">
        <v>81721.834363560003</v>
      </c>
      <c r="M19" s="221">
        <v>82541.720523940006</v>
      </c>
      <c r="N19" s="221">
        <v>73778.179940514994</v>
      </c>
      <c r="O19" s="221">
        <v>67205.951120355006</v>
      </c>
      <c r="P19" s="221">
        <v>65979.490414320011</v>
      </c>
      <c r="Q19" s="221">
        <v>77828.82206545501</v>
      </c>
      <c r="R19" s="221">
        <v>59676.660397990003</v>
      </c>
      <c r="S19" s="221">
        <v>32328.654800670003</v>
      </c>
      <c r="T19" s="221">
        <v>31429.756543945005</v>
      </c>
      <c r="U19" s="221">
        <v>47870.584056295003</v>
      </c>
      <c r="V19" s="221">
        <v>43777.115817024998</v>
      </c>
      <c r="W19" s="221">
        <v>41784.016599960007</v>
      </c>
      <c r="X19" s="221">
        <v>45980.834737270008</v>
      </c>
      <c r="Y19" s="221">
        <v>41136.773664075001</v>
      </c>
      <c r="Z19" s="221">
        <v>47866.814146714998</v>
      </c>
      <c r="AA19" s="221">
        <v>47571.166627784994</v>
      </c>
      <c r="AB19" s="221">
        <v>48926.070363575011</v>
      </c>
      <c r="AC19" s="221">
        <v>44719.706345475002</v>
      </c>
      <c r="AD19" s="221">
        <v>47069.036541204994</v>
      </c>
      <c r="AE19" s="221">
        <v>39917.514100690001</v>
      </c>
      <c r="AF19" s="221">
        <v>46583.607358660011</v>
      </c>
      <c r="AG19" s="221">
        <v>41691.325309780004</v>
      </c>
    </row>
    <row r="20" spans="2:33" ht="18" x14ac:dyDescent="0.25">
      <c r="B20" s="223" t="s">
        <v>153</v>
      </c>
      <c r="C20" s="224">
        <v>307301.43083492649</v>
      </c>
      <c r="D20" s="224">
        <v>313339.47921546601</v>
      </c>
      <c r="E20" s="224">
        <v>320714.35887383396</v>
      </c>
      <c r="F20" s="224">
        <v>320215.51764946408</v>
      </c>
      <c r="G20" s="224">
        <v>320625.19891787146</v>
      </c>
      <c r="H20" s="224">
        <v>322221.11405820469</v>
      </c>
      <c r="I20" s="224">
        <v>331507.56318024109</v>
      </c>
      <c r="J20" s="224">
        <v>339489.34244346275</v>
      </c>
      <c r="K20" s="224">
        <v>348512.98302713776</v>
      </c>
      <c r="L20" s="224">
        <v>341447.61109002039</v>
      </c>
      <c r="M20" s="224">
        <v>327623.56795353309</v>
      </c>
      <c r="N20" s="224">
        <v>325205.41916127229</v>
      </c>
      <c r="O20" s="224">
        <v>322169.1719213794</v>
      </c>
      <c r="P20" s="224">
        <v>323886.64439276373</v>
      </c>
      <c r="Q20" s="224">
        <v>321270.35508748848</v>
      </c>
      <c r="R20" s="224">
        <v>310090.25771377259</v>
      </c>
      <c r="S20" s="224">
        <v>306410.51030518766</v>
      </c>
      <c r="T20" s="224">
        <v>295204.06536553847</v>
      </c>
      <c r="U20" s="224">
        <v>292059.14752352651</v>
      </c>
      <c r="V20" s="224">
        <v>286022.32892453216</v>
      </c>
      <c r="W20" s="224">
        <v>278308.99778992851</v>
      </c>
      <c r="X20" s="224">
        <v>272674.45640200598</v>
      </c>
      <c r="Y20" s="224">
        <v>280367.18580385507</v>
      </c>
      <c r="Z20" s="224">
        <v>284863.42796370399</v>
      </c>
      <c r="AA20" s="224">
        <v>283637.04264744656</v>
      </c>
      <c r="AB20" s="224">
        <v>286787.01044088689</v>
      </c>
      <c r="AC20" s="224">
        <v>296375.80731684098</v>
      </c>
      <c r="AD20" s="224">
        <v>308292.13071482559</v>
      </c>
      <c r="AE20" s="224">
        <v>316542.63336725719</v>
      </c>
      <c r="AF20" s="224">
        <v>312941.2799432429</v>
      </c>
      <c r="AG20" s="224">
        <v>315881.25043307745</v>
      </c>
    </row>
  </sheetData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00B0F0"/>
  </sheetPr>
  <dimension ref="B1:AG4"/>
  <sheetViews>
    <sheetView zoomScale="75" zoomScaleNormal="75" workbookViewId="0">
      <selection activeCell="AD13" sqref="AD13"/>
    </sheetView>
  </sheetViews>
  <sheetFormatPr defaultRowHeight="15" x14ac:dyDescent="0.25"/>
  <cols>
    <col min="1" max="1" width="4" style="31" customWidth="1"/>
    <col min="2" max="2" width="38.28515625" style="31" customWidth="1"/>
    <col min="3" max="14" width="7.5703125" style="31" bestFit="1" customWidth="1"/>
    <col min="15" max="32" width="9.28515625" style="31" bestFit="1" customWidth="1"/>
    <col min="33" max="16384" width="9.140625" style="31"/>
  </cols>
  <sheetData>
    <row r="1" spans="2:33" x14ac:dyDescent="0.25">
      <c r="B1" s="29" t="s">
        <v>327</v>
      </c>
    </row>
    <row r="3" spans="2:33" x14ac:dyDescent="0.25">
      <c r="B3" s="63"/>
      <c r="C3" s="106">
        <v>1990</v>
      </c>
      <c r="D3" s="106">
        <v>1991</v>
      </c>
      <c r="E3" s="106">
        <v>1992</v>
      </c>
      <c r="F3" s="106">
        <v>1993</v>
      </c>
      <c r="G3" s="106">
        <v>1994</v>
      </c>
      <c r="H3" s="106">
        <v>1995</v>
      </c>
      <c r="I3" s="106">
        <v>1996</v>
      </c>
      <c r="J3" s="106">
        <v>1997</v>
      </c>
      <c r="K3" s="106">
        <v>1998</v>
      </c>
      <c r="L3" s="106">
        <v>1999</v>
      </c>
      <c r="M3" s="106">
        <v>2000</v>
      </c>
      <c r="N3" s="106">
        <v>2001</v>
      </c>
      <c r="O3" s="106">
        <v>2002</v>
      </c>
      <c r="P3" s="106">
        <v>2003</v>
      </c>
      <c r="Q3" s="106">
        <v>2004</v>
      </c>
      <c r="R3" s="106">
        <v>2005</v>
      </c>
      <c r="S3" s="106">
        <v>2006</v>
      </c>
      <c r="T3" s="106">
        <v>2007</v>
      </c>
      <c r="U3" s="106">
        <v>2008</v>
      </c>
      <c r="V3" s="106">
        <v>2009</v>
      </c>
      <c r="W3" s="106">
        <v>2010</v>
      </c>
      <c r="X3" s="106">
        <v>2011</v>
      </c>
      <c r="Y3" s="106">
        <v>2012</v>
      </c>
      <c r="Z3" s="106">
        <v>2013</v>
      </c>
      <c r="AA3" s="106">
        <v>2014</v>
      </c>
      <c r="AB3" s="106">
        <v>2015</v>
      </c>
      <c r="AC3" s="106">
        <v>2016</v>
      </c>
      <c r="AD3" s="106">
        <v>2017</v>
      </c>
      <c r="AE3" s="106">
        <v>2018</v>
      </c>
      <c r="AF3" s="106">
        <v>2019</v>
      </c>
      <c r="AG3" s="106">
        <v>2020</v>
      </c>
    </row>
    <row r="4" spans="2:33" x14ac:dyDescent="0.25">
      <c r="B4" s="57" t="s">
        <v>156</v>
      </c>
      <c r="C4" s="64">
        <v>165.5378</v>
      </c>
      <c r="D4" s="64">
        <v>165.5378</v>
      </c>
      <c r="E4" s="64">
        <v>165.5378</v>
      </c>
      <c r="F4" s="64">
        <v>165.5378</v>
      </c>
      <c r="G4" s="64">
        <v>165.5378</v>
      </c>
      <c r="H4" s="64">
        <v>165.5378</v>
      </c>
      <c r="I4" s="64">
        <v>168.9716</v>
      </c>
      <c r="J4" s="64">
        <v>168.9716</v>
      </c>
      <c r="K4" s="64">
        <v>436.7</v>
      </c>
      <c r="L4" s="64">
        <v>436.7</v>
      </c>
      <c r="M4" s="64">
        <v>757.75</v>
      </c>
      <c r="N4" s="64">
        <v>757.75</v>
      </c>
      <c r="O4" s="64">
        <v>1337.15</v>
      </c>
      <c r="P4" s="64">
        <v>1337.15</v>
      </c>
      <c r="Q4" s="64">
        <v>2356.1701499999999</v>
      </c>
      <c r="R4" s="64">
        <v>3000.95</v>
      </c>
      <c r="S4" s="64">
        <v>3011.6</v>
      </c>
      <c r="T4" s="64">
        <v>3011.6</v>
      </c>
      <c r="U4" s="64">
        <v>3191.5739187847689</v>
      </c>
      <c r="V4" s="64">
        <v>3309.7</v>
      </c>
      <c r="W4" s="64">
        <v>4133.5</v>
      </c>
      <c r="X4" s="64">
        <v>2884.95</v>
      </c>
      <c r="Y4" s="64">
        <v>3416.45</v>
      </c>
      <c r="Z4" s="64">
        <v>2599.8000000000002</v>
      </c>
      <c r="AA4" s="64">
        <v>2124.15</v>
      </c>
      <c r="AB4" s="64">
        <v>2334.85</v>
      </c>
      <c r="AC4" s="64">
        <v>2267.1999999999998</v>
      </c>
      <c r="AD4" s="64">
        <v>2324.35</v>
      </c>
      <c r="AE4" s="64">
        <v>2200.15</v>
      </c>
      <c r="AF4" s="64">
        <v>2606.9499999999998</v>
      </c>
      <c r="AG4" s="64">
        <v>1916.0575014055335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BF6310-B2A2-4F9A-8CA5-70679574A5C1}">
  <sheetPr>
    <tabColor rgb="FF92D050"/>
  </sheetPr>
  <dimension ref="B1:AM77"/>
  <sheetViews>
    <sheetView zoomScale="75" zoomScaleNormal="75" workbookViewId="0">
      <pane ySplit="1" topLeftCell="A2" activePane="bottomLeft" state="frozen"/>
      <selection pane="bottomLeft" activeCell="D64" sqref="A64:XFD64"/>
    </sheetView>
  </sheetViews>
  <sheetFormatPr defaultRowHeight="15" x14ac:dyDescent="0.25"/>
  <cols>
    <col min="1" max="1" width="3.28515625" style="143" customWidth="1"/>
    <col min="2" max="2" width="9.28515625" style="143" bestFit="1" customWidth="1"/>
    <col min="3" max="3" width="38.42578125" style="143" customWidth="1"/>
    <col min="4" max="4" width="9.28515625" style="143" bestFit="1" customWidth="1"/>
    <col min="5" max="5" width="9.5703125" style="143" bestFit="1" customWidth="1"/>
    <col min="6" max="31" width="8.7109375" style="143" customWidth="1"/>
    <col min="32" max="36" width="9.85546875" style="143" bestFit="1" customWidth="1"/>
    <col min="37" max="37" width="3.5703125" style="143" customWidth="1"/>
    <col min="38" max="38" width="12.85546875" style="143" bestFit="1" customWidth="1"/>
    <col min="39" max="39" width="11.42578125" style="143" customWidth="1"/>
    <col min="40" max="16384" width="9.140625" style="143"/>
  </cols>
  <sheetData>
    <row r="1" spans="2:39" x14ac:dyDescent="0.25">
      <c r="B1" s="145" t="s">
        <v>382</v>
      </c>
      <c r="F1" s="144"/>
    </row>
    <row r="2" spans="2:39" s="147" customFormat="1" ht="30" x14ac:dyDescent="0.25">
      <c r="B2" s="146"/>
      <c r="C2" s="146"/>
      <c r="D2" s="167" t="s">
        <v>182</v>
      </c>
      <c r="E2" s="167" t="s">
        <v>183</v>
      </c>
      <c r="F2" s="167">
        <v>1990</v>
      </c>
      <c r="G2" s="167">
        <v>1991</v>
      </c>
      <c r="H2" s="167">
        <v>1992</v>
      </c>
      <c r="I2" s="167">
        <v>1993</v>
      </c>
      <c r="J2" s="167">
        <v>1994</v>
      </c>
      <c r="K2" s="167">
        <v>1995</v>
      </c>
      <c r="L2" s="167">
        <v>1996</v>
      </c>
      <c r="M2" s="167">
        <v>1997</v>
      </c>
      <c r="N2" s="167">
        <v>1998</v>
      </c>
      <c r="O2" s="167">
        <v>1999</v>
      </c>
      <c r="P2" s="167">
        <v>2000</v>
      </c>
      <c r="Q2" s="167">
        <v>2001</v>
      </c>
      <c r="R2" s="167">
        <v>2002</v>
      </c>
      <c r="S2" s="167">
        <v>2003</v>
      </c>
      <c r="T2" s="167">
        <v>2004</v>
      </c>
      <c r="U2" s="167">
        <v>2005</v>
      </c>
      <c r="V2" s="167">
        <v>2006</v>
      </c>
      <c r="W2" s="167">
        <v>2007</v>
      </c>
      <c r="X2" s="167">
        <v>2008</v>
      </c>
      <c r="Y2" s="167">
        <v>2009</v>
      </c>
      <c r="Z2" s="167">
        <v>2010</v>
      </c>
      <c r="AA2" s="167">
        <v>2011</v>
      </c>
      <c r="AB2" s="167">
        <v>2012</v>
      </c>
      <c r="AC2" s="167">
        <v>2013</v>
      </c>
      <c r="AD2" s="167">
        <v>2014</v>
      </c>
      <c r="AE2" s="167">
        <v>2015</v>
      </c>
      <c r="AF2" s="167">
        <v>2016</v>
      </c>
      <c r="AG2" s="167">
        <v>2017</v>
      </c>
      <c r="AH2" s="167">
        <v>2018</v>
      </c>
      <c r="AI2" s="167">
        <v>2019</v>
      </c>
      <c r="AJ2" s="167">
        <v>2020</v>
      </c>
      <c r="AK2" s="165"/>
      <c r="AL2" s="147" t="s">
        <v>383</v>
      </c>
      <c r="AM2" s="164" t="s">
        <v>385</v>
      </c>
    </row>
    <row r="3" spans="2:39" ht="18" x14ac:dyDescent="0.25">
      <c r="B3" s="148" t="s">
        <v>184</v>
      </c>
      <c r="C3" s="148" t="s">
        <v>10</v>
      </c>
      <c r="D3" s="148" t="s">
        <v>210</v>
      </c>
      <c r="E3" s="148" t="s">
        <v>211</v>
      </c>
      <c r="F3" s="149">
        <v>9210.4837082942286</v>
      </c>
      <c r="G3" s="149">
        <v>9350.435518918659</v>
      </c>
      <c r="H3" s="149">
        <v>9503.1991541145217</v>
      </c>
      <c r="I3" s="149">
        <v>9580.4652052167457</v>
      </c>
      <c r="J3" s="149">
        <v>9656.8887968942418</v>
      </c>
      <c r="K3" s="149">
        <v>9796.50037664923</v>
      </c>
      <c r="L3" s="149">
        <v>10195.455425549409</v>
      </c>
      <c r="M3" s="149">
        <v>10543.433114190424</v>
      </c>
      <c r="N3" s="149">
        <v>10725.931589378397</v>
      </c>
      <c r="O3" s="149">
        <v>10457.861807490857</v>
      </c>
      <c r="P3" s="149">
        <v>10084.664005490435</v>
      </c>
      <c r="Q3" s="149">
        <v>10155.302453304301</v>
      </c>
      <c r="R3" s="149">
        <v>10175.019136074812</v>
      </c>
      <c r="S3" s="149">
        <v>10242.807283460939</v>
      </c>
      <c r="T3" s="149">
        <v>10184.010418106593</v>
      </c>
      <c r="U3" s="149">
        <v>10213.963481113056</v>
      </c>
      <c r="V3" s="149">
        <v>10350.844842382832</v>
      </c>
      <c r="W3" s="149">
        <v>10073.725134892627</v>
      </c>
      <c r="X3" s="149">
        <v>10147.498267825662</v>
      </c>
      <c r="Y3" s="149">
        <v>10021.310006332455</v>
      </c>
      <c r="Z3" s="149">
        <v>9812.8020992311049</v>
      </c>
      <c r="AA3" s="149">
        <v>9664.2285137088656</v>
      </c>
      <c r="AB3" s="149">
        <v>10241.889697543556</v>
      </c>
      <c r="AC3" s="149">
        <v>10348.606689194134</v>
      </c>
      <c r="AD3" s="149">
        <v>10271.806307587814</v>
      </c>
      <c r="AE3" s="149">
        <v>10684.404436092776</v>
      </c>
      <c r="AF3" s="149">
        <v>11006.721425528027</v>
      </c>
      <c r="AG3" s="149">
        <v>11353.61903177668</v>
      </c>
      <c r="AH3" s="149">
        <v>11653.102871380735</v>
      </c>
      <c r="AI3" s="149">
        <v>11348.399602206813</v>
      </c>
      <c r="AJ3" s="149">
        <v>11447.762807181422</v>
      </c>
      <c r="AK3" s="149"/>
      <c r="AL3" s="150">
        <f>AJ3/$AJ$20</f>
        <v>0.55147823206056779</v>
      </c>
      <c r="AM3" s="150">
        <f>(AJ3-F3)/F3</f>
        <v>0.24290571155046695</v>
      </c>
    </row>
    <row r="4" spans="2:39" ht="18" x14ac:dyDescent="0.25">
      <c r="B4" s="148" t="s">
        <v>185</v>
      </c>
      <c r="C4" s="148" t="s">
        <v>9</v>
      </c>
      <c r="D4" s="148" t="s">
        <v>210</v>
      </c>
      <c r="E4" s="148" t="s">
        <v>211</v>
      </c>
      <c r="F4" s="149">
        <v>1176.3381281348788</v>
      </c>
      <c r="G4" s="149">
        <v>1227.3552414120127</v>
      </c>
      <c r="H4" s="149">
        <v>1262.3372389884089</v>
      </c>
      <c r="I4" s="149">
        <v>1270.0885624868286</v>
      </c>
      <c r="J4" s="149">
        <v>1227.552152897787</v>
      </c>
      <c r="K4" s="149">
        <v>1195.183835089568</v>
      </c>
      <c r="L4" s="149">
        <v>1176.3054925184408</v>
      </c>
      <c r="M4" s="149">
        <v>1165.6279085353003</v>
      </c>
      <c r="N4" s="149">
        <v>1207.9872377239196</v>
      </c>
      <c r="O4" s="149">
        <v>1179.7897688092728</v>
      </c>
      <c r="P4" s="149">
        <v>1114.4392489989464</v>
      </c>
      <c r="Q4" s="149">
        <v>1055.9291489989462</v>
      </c>
      <c r="R4" s="149">
        <v>990.6175594309799</v>
      </c>
      <c r="S4" s="149">
        <v>963.36708113804002</v>
      </c>
      <c r="T4" s="149">
        <v>960.76672255005258</v>
      </c>
      <c r="U4" s="149">
        <v>904.73877850368808</v>
      </c>
      <c r="V4" s="149">
        <v>852.31511053740792</v>
      </c>
      <c r="W4" s="149">
        <v>778.83937365648057</v>
      </c>
      <c r="X4" s="149">
        <v>716.06903308746053</v>
      </c>
      <c r="Y4" s="149">
        <v>666.65764973656474</v>
      </c>
      <c r="Z4" s="149">
        <v>637.28634920969455</v>
      </c>
      <c r="AA4" s="149">
        <v>650.60261791359335</v>
      </c>
      <c r="AB4" s="149">
        <v>695.07071735165493</v>
      </c>
      <c r="AC4" s="149">
        <v>696.35017787144363</v>
      </c>
      <c r="AD4" s="149">
        <v>694.15801254708322</v>
      </c>
      <c r="AE4" s="149">
        <v>683.10988440463643</v>
      </c>
      <c r="AF4" s="149">
        <v>685.38361433087459</v>
      </c>
      <c r="AG4" s="149">
        <v>732.93667755532135</v>
      </c>
      <c r="AH4" s="149">
        <v>718.4515767123288</v>
      </c>
      <c r="AI4" s="149">
        <v>704.49371907270813</v>
      </c>
      <c r="AJ4" s="149">
        <v>741.0705406609103</v>
      </c>
      <c r="AK4" s="149"/>
      <c r="AL4" s="150">
        <f t="shared" ref="AL4:AL18" si="0">AJ4/$AJ$20</f>
        <v>3.5699924821946144E-2</v>
      </c>
      <c r="AM4" s="150">
        <f t="shared" ref="AM4:AM19" si="1">(AJ4-F4)/F4</f>
        <v>-0.37001911020609274</v>
      </c>
    </row>
    <row r="5" spans="2:39" ht="18" x14ac:dyDescent="0.25">
      <c r="B5" s="148" t="s">
        <v>186</v>
      </c>
      <c r="C5" s="148" t="s">
        <v>187</v>
      </c>
      <c r="D5" s="148" t="s">
        <v>210</v>
      </c>
      <c r="E5" s="148" t="s">
        <v>211</v>
      </c>
      <c r="F5" s="149">
        <v>41.374857196969693</v>
      </c>
      <c r="G5" s="149">
        <v>44.46191818181817</v>
      </c>
      <c r="H5" s="149">
        <v>46.695779734848486</v>
      </c>
      <c r="I5" s="149">
        <v>50.05769545454546</v>
      </c>
      <c r="J5" s="149">
        <v>50.413189393939398</v>
      </c>
      <c r="K5" s="149">
        <v>51.999523674242418</v>
      </c>
      <c r="L5" s="149">
        <v>55.333656628787885</v>
      </c>
      <c r="M5" s="149">
        <v>57.829202083333342</v>
      </c>
      <c r="N5" s="149">
        <v>61.57749299242424</v>
      </c>
      <c r="O5" s="149">
        <v>59.462438825757566</v>
      </c>
      <c r="P5" s="149">
        <v>56.899380871212124</v>
      </c>
      <c r="Q5" s="149">
        <v>57.278528598484847</v>
      </c>
      <c r="R5" s="149">
        <v>58.359432196969706</v>
      </c>
      <c r="S5" s="149">
        <v>56.88953106060606</v>
      </c>
      <c r="T5" s="149">
        <v>56.056032954545451</v>
      </c>
      <c r="U5" s="149">
        <v>55.2111418560606</v>
      </c>
      <c r="V5" s="149">
        <v>55.342991666666663</v>
      </c>
      <c r="W5" s="149">
        <v>51.12940681818182</v>
      </c>
      <c r="X5" s="149">
        <v>50.105345075757576</v>
      </c>
      <c r="Y5" s="149">
        <v>48.94449431818181</v>
      </c>
      <c r="Z5" s="149">
        <v>51.093341856060604</v>
      </c>
      <c r="AA5" s="149">
        <v>51.79874943181818</v>
      </c>
      <c r="AB5" s="149">
        <v>51.285015530303028</v>
      </c>
      <c r="AC5" s="149">
        <v>49.958698106060609</v>
      </c>
      <c r="AD5" s="149">
        <v>50.726994318181816</v>
      </c>
      <c r="AE5" s="149">
        <v>50.122367613636364</v>
      </c>
      <c r="AF5" s="149">
        <v>52.206541477272729</v>
      </c>
      <c r="AG5" s="149">
        <v>53.521421590909092</v>
      </c>
      <c r="AH5" s="149">
        <v>53.505053409090905</v>
      </c>
      <c r="AI5" s="149">
        <v>54.001416287878776</v>
      </c>
      <c r="AJ5" s="149">
        <v>56.222664204545445</v>
      </c>
      <c r="AK5" s="149"/>
      <c r="AL5" s="150">
        <f t="shared" si="0"/>
        <v>2.7084397169556346E-3</v>
      </c>
      <c r="AM5" s="150">
        <f t="shared" si="1"/>
        <v>0.35886062245220779</v>
      </c>
    </row>
    <row r="6" spans="2:39" ht="18" x14ac:dyDescent="0.25">
      <c r="B6" s="148" t="s">
        <v>188</v>
      </c>
      <c r="C6" s="148" t="s">
        <v>189</v>
      </c>
      <c r="D6" s="148" t="s">
        <v>210</v>
      </c>
      <c r="E6" s="148" t="s">
        <v>211</v>
      </c>
      <c r="F6" s="149">
        <v>37.869999999999997</v>
      </c>
      <c r="G6" s="149">
        <v>38.294999999999995</v>
      </c>
      <c r="H6" s="149">
        <v>39.770000000000003</v>
      </c>
      <c r="I6" s="149">
        <v>41.715000000000011</v>
      </c>
      <c r="J6" s="149">
        <v>41.612500000000004</v>
      </c>
      <c r="K6" s="149">
        <v>42.250000000000007</v>
      </c>
      <c r="L6" s="149">
        <v>43.1175</v>
      </c>
      <c r="M6" s="149">
        <v>44.98</v>
      </c>
      <c r="N6" s="149">
        <v>44.872499999999988</v>
      </c>
      <c r="O6" s="149">
        <v>45.537499999999994</v>
      </c>
      <c r="P6" s="149">
        <v>39.767499999999998</v>
      </c>
      <c r="Q6" s="149">
        <v>40.199999999999996</v>
      </c>
      <c r="R6" s="149">
        <v>40.607499999999995</v>
      </c>
      <c r="S6" s="149">
        <v>39.680000000000007</v>
      </c>
      <c r="T6" s="149">
        <v>40.422499999999992</v>
      </c>
      <c r="U6" s="149">
        <v>43.417500000000004</v>
      </c>
      <c r="V6" s="149">
        <v>46.207500000000003</v>
      </c>
      <c r="W6" s="149">
        <v>47.652500000000003</v>
      </c>
      <c r="X6" s="149">
        <v>51.227500000000006</v>
      </c>
      <c r="Y6" s="149">
        <v>52.221000000000004</v>
      </c>
      <c r="Z6" s="149">
        <v>53.487499999999997</v>
      </c>
      <c r="AA6" s="149">
        <v>52.7</v>
      </c>
      <c r="AB6" s="149">
        <v>54.781999999999996</v>
      </c>
      <c r="AC6" s="149">
        <v>49.607500000000002</v>
      </c>
      <c r="AD6" s="149">
        <v>47</v>
      </c>
      <c r="AE6" s="149">
        <v>46.02</v>
      </c>
      <c r="AF6" s="149">
        <v>45.627500000000012</v>
      </c>
      <c r="AG6" s="149">
        <v>42.542500000000004</v>
      </c>
      <c r="AH6" s="149">
        <v>41.997500000000002</v>
      </c>
      <c r="AI6" s="149">
        <v>41.037500000000001</v>
      </c>
      <c r="AJ6" s="149">
        <v>43.935000000000002</v>
      </c>
      <c r="AK6" s="149"/>
      <c r="AL6" s="150">
        <f t="shared" si="0"/>
        <v>2.1165005367146114E-3</v>
      </c>
      <c r="AM6" s="150">
        <f t="shared" si="1"/>
        <v>0.16015315553208359</v>
      </c>
    </row>
    <row r="7" spans="2:39" ht="18" x14ac:dyDescent="0.25">
      <c r="B7" s="148" t="s">
        <v>190</v>
      </c>
      <c r="C7" s="148" t="s">
        <v>10</v>
      </c>
      <c r="D7" s="148" t="s">
        <v>210</v>
      </c>
      <c r="E7" s="148" t="s">
        <v>211</v>
      </c>
      <c r="F7" s="149">
        <v>920.89240419815701</v>
      </c>
      <c r="G7" s="149">
        <v>930.45351077595569</v>
      </c>
      <c r="H7" s="149">
        <v>932.06554098300126</v>
      </c>
      <c r="I7" s="149">
        <v>939.77243908461571</v>
      </c>
      <c r="J7" s="149">
        <v>943.74653443632178</v>
      </c>
      <c r="K7" s="149">
        <v>954.38787329766387</v>
      </c>
      <c r="L7" s="149">
        <v>990.05905139609013</v>
      </c>
      <c r="M7" s="149">
        <v>1023.215121449112</v>
      </c>
      <c r="N7" s="149">
        <v>1036.7830255393253</v>
      </c>
      <c r="O7" s="149">
        <v>1000.2627187601007</v>
      </c>
      <c r="P7" s="149">
        <v>960.23271134017273</v>
      </c>
      <c r="Q7" s="149">
        <v>970.0292694192342</v>
      </c>
      <c r="R7" s="149">
        <v>973.58665726946037</v>
      </c>
      <c r="S7" s="149">
        <v>972.15236921545306</v>
      </c>
      <c r="T7" s="149">
        <v>959.54273839287384</v>
      </c>
      <c r="U7" s="149">
        <v>984.88136647672275</v>
      </c>
      <c r="V7" s="149">
        <v>1011.8576925085074</v>
      </c>
      <c r="W7" s="149">
        <v>983.86211549492123</v>
      </c>
      <c r="X7" s="149">
        <v>1002.400487455273</v>
      </c>
      <c r="Y7" s="149">
        <v>994.21086051762938</v>
      </c>
      <c r="Z7" s="149">
        <v>969.90780750499641</v>
      </c>
      <c r="AA7" s="149">
        <v>963.28039187831246</v>
      </c>
      <c r="AB7" s="149">
        <v>1046.7535952844962</v>
      </c>
      <c r="AC7" s="149">
        <v>1053.1602449302779</v>
      </c>
      <c r="AD7" s="149">
        <v>1034.2921780770264</v>
      </c>
      <c r="AE7" s="149">
        <v>1089.6574785916005</v>
      </c>
      <c r="AF7" s="149">
        <v>1124.4782207186963</v>
      </c>
      <c r="AG7" s="149">
        <v>1157.2477439565478</v>
      </c>
      <c r="AH7" s="149">
        <v>1188.8276631388169</v>
      </c>
      <c r="AI7" s="149">
        <v>1140.4960032134511</v>
      </c>
      <c r="AJ7" s="149">
        <v>1156.4040246936231</v>
      </c>
      <c r="AK7" s="149"/>
      <c r="AL7" s="150">
        <f t="shared" si="0"/>
        <v>5.5707971751974276E-2</v>
      </c>
      <c r="AM7" s="150">
        <f t="shared" si="1"/>
        <v>0.25574282014035254</v>
      </c>
    </row>
    <row r="8" spans="2:39" ht="18" x14ac:dyDescent="0.25">
      <c r="B8" s="148" t="s">
        <v>190</v>
      </c>
      <c r="C8" s="148" t="s">
        <v>10</v>
      </c>
      <c r="D8" s="148" t="s">
        <v>212</v>
      </c>
      <c r="E8" s="148" t="s">
        <v>211</v>
      </c>
      <c r="F8" s="149">
        <v>257.57202339628691</v>
      </c>
      <c r="G8" s="149">
        <v>263.44103204682148</v>
      </c>
      <c r="H8" s="149">
        <v>268.63857121325316</v>
      </c>
      <c r="I8" s="149">
        <v>272.9907561189637</v>
      </c>
      <c r="J8" s="149">
        <v>276.20939149818213</v>
      </c>
      <c r="K8" s="149">
        <v>282.71020621143333</v>
      </c>
      <c r="L8" s="149">
        <v>297.47877622234603</v>
      </c>
      <c r="M8" s="149">
        <v>312.30020070391146</v>
      </c>
      <c r="N8" s="149">
        <v>318.67593993601946</v>
      </c>
      <c r="O8" s="149">
        <v>307.6924256708366</v>
      </c>
      <c r="P8" s="149">
        <v>295.55489048478267</v>
      </c>
      <c r="Q8" s="149">
        <v>300.83236887934652</v>
      </c>
      <c r="R8" s="149">
        <v>305.3482492912234</v>
      </c>
      <c r="S8" s="149">
        <v>306.01945157924996</v>
      </c>
      <c r="T8" s="149">
        <v>298.94202906047929</v>
      </c>
      <c r="U8" s="149">
        <v>315.84999218676086</v>
      </c>
      <c r="V8" s="149">
        <v>325.78544261118208</v>
      </c>
      <c r="W8" s="149">
        <v>307.46797164186813</v>
      </c>
      <c r="X8" s="149">
        <v>313.06713486141717</v>
      </c>
      <c r="Y8" s="149">
        <v>307.16923948809443</v>
      </c>
      <c r="Z8" s="149">
        <v>292.0154554427599</v>
      </c>
      <c r="AA8" s="149">
        <v>287.3702280023889</v>
      </c>
      <c r="AB8" s="149">
        <v>325.09899710169248</v>
      </c>
      <c r="AC8" s="149">
        <v>321.59218360376593</v>
      </c>
      <c r="AD8" s="149">
        <v>296.95936326701781</v>
      </c>
      <c r="AE8" s="149">
        <v>316.26564042635039</v>
      </c>
      <c r="AF8" s="149">
        <v>324.9355834856766</v>
      </c>
      <c r="AG8" s="149">
        <v>337.23949602611344</v>
      </c>
      <c r="AH8" s="149">
        <v>360.50459275849994</v>
      </c>
      <c r="AI8" s="149">
        <v>328.10519101326332</v>
      </c>
      <c r="AJ8" s="149">
        <v>329.73764531433727</v>
      </c>
      <c r="AK8" s="149"/>
      <c r="AL8" s="150">
        <f t="shared" si="0"/>
        <v>1.5884600051958735E-2</v>
      </c>
      <c r="AM8" s="150">
        <f t="shared" si="1"/>
        <v>0.28017647633656273</v>
      </c>
    </row>
    <row r="9" spans="2:39" ht="18" x14ac:dyDescent="0.25">
      <c r="B9" s="148" t="s">
        <v>191</v>
      </c>
      <c r="C9" s="148" t="s">
        <v>9</v>
      </c>
      <c r="D9" s="148" t="s">
        <v>210</v>
      </c>
      <c r="E9" s="148" t="s">
        <v>211</v>
      </c>
      <c r="F9" s="149">
        <v>99.189801230398729</v>
      </c>
      <c r="G9" s="149">
        <v>105.68212565645953</v>
      </c>
      <c r="H9" s="149">
        <v>108.93575057794584</v>
      </c>
      <c r="I9" s="149">
        <v>111.38089737469615</v>
      </c>
      <c r="J9" s="149">
        <v>106.29564855422416</v>
      </c>
      <c r="K9" s="149">
        <v>103.67410890348583</v>
      </c>
      <c r="L9" s="149">
        <v>103.12093067809187</v>
      </c>
      <c r="M9" s="149">
        <v>99.935413388996778</v>
      </c>
      <c r="N9" s="149">
        <v>105.98619821346598</v>
      </c>
      <c r="O9" s="149">
        <v>105.43079808426938</v>
      </c>
      <c r="P9" s="149">
        <v>98.411768969369973</v>
      </c>
      <c r="Q9" s="149">
        <v>92.473928464637225</v>
      </c>
      <c r="R9" s="149">
        <v>83.497130393302001</v>
      </c>
      <c r="S9" s="149">
        <v>80.815363776392786</v>
      </c>
      <c r="T9" s="149">
        <v>83.064627198785828</v>
      </c>
      <c r="U9" s="149">
        <v>79.782498059775847</v>
      </c>
      <c r="V9" s="149">
        <v>76.384152539842802</v>
      </c>
      <c r="W9" s="149">
        <v>69.832602290269335</v>
      </c>
      <c r="X9" s="149">
        <v>63.147567244505019</v>
      </c>
      <c r="Y9" s="149">
        <v>58.552051843683216</v>
      </c>
      <c r="Z9" s="149">
        <v>54.049685602467179</v>
      </c>
      <c r="AA9" s="149">
        <v>55.267295340243905</v>
      </c>
      <c r="AB9" s="149">
        <v>60.094095242006787</v>
      </c>
      <c r="AC9" s="149">
        <v>60.918467709763171</v>
      </c>
      <c r="AD9" s="149">
        <v>62.03113468186281</v>
      </c>
      <c r="AE9" s="149">
        <v>60.213022113181523</v>
      </c>
      <c r="AF9" s="149">
        <v>59.805512103059108</v>
      </c>
      <c r="AG9" s="149">
        <v>64.601855134901825</v>
      </c>
      <c r="AH9" s="149">
        <v>63.411359609748907</v>
      </c>
      <c r="AI9" s="149">
        <v>62.049360069329765</v>
      </c>
      <c r="AJ9" s="149">
        <v>65.484869311073766</v>
      </c>
      <c r="AK9" s="149"/>
      <c r="AL9" s="150">
        <f t="shared" si="0"/>
        <v>3.1546320938562375E-3</v>
      </c>
      <c r="AM9" s="150">
        <f t="shared" si="1"/>
        <v>-0.33980239400858281</v>
      </c>
    </row>
    <row r="10" spans="2:39" ht="18" x14ac:dyDescent="0.25">
      <c r="B10" s="148" t="s">
        <v>191</v>
      </c>
      <c r="C10" s="148" t="s">
        <v>9</v>
      </c>
      <c r="D10" s="148" t="s">
        <v>212</v>
      </c>
      <c r="E10" s="148" t="s">
        <v>211</v>
      </c>
      <c r="F10" s="149">
        <v>22.672169152116503</v>
      </c>
      <c r="G10" s="149">
        <v>24.050398627210846</v>
      </c>
      <c r="H10" s="149">
        <v>24.798206476098656</v>
      </c>
      <c r="I10" s="149">
        <v>24.51923277631268</v>
      </c>
      <c r="J10" s="149">
        <v>23.822601369538507</v>
      </c>
      <c r="K10" s="149">
        <v>23.061308787800332</v>
      </c>
      <c r="L10" s="149">
        <v>22.570437354579902</v>
      </c>
      <c r="M10" s="149">
        <v>22.631965882671611</v>
      </c>
      <c r="N10" s="149">
        <v>25.000593596579396</v>
      </c>
      <c r="O10" s="149">
        <v>24.144250079038038</v>
      </c>
      <c r="P10" s="149">
        <v>23.051400297042587</v>
      </c>
      <c r="Q10" s="149">
        <v>22.075961108950683</v>
      </c>
      <c r="R10" s="149">
        <v>21.296027544231045</v>
      </c>
      <c r="S10" s="149">
        <v>20.61549297642572</v>
      </c>
      <c r="T10" s="149">
        <v>20.079149067756251</v>
      </c>
      <c r="U10" s="149">
        <v>19.846193295492053</v>
      </c>
      <c r="V10" s="149">
        <v>18.357213371586422</v>
      </c>
      <c r="W10" s="149">
        <v>16.781055282870845</v>
      </c>
      <c r="X10" s="149">
        <v>15.569703503952663</v>
      </c>
      <c r="Y10" s="149">
        <v>14.571869052467102</v>
      </c>
      <c r="Z10" s="149">
        <v>14.360469367129435</v>
      </c>
      <c r="AA10" s="149">
        <v>14.624679841908106</v>
      </c>
      <c r="AB10" s="149">
        <v>15.327256312872182</v>
      </c>
      <c r="AC10" s="149">
        <v>15.230084908763512</v>
      </c>
      <c r="AD10" s="149">
        <v>15.016565510033459</v>
      </c>
      <c r="AE10" s="149">
        <v>14.840739404234192</v>
      </c>
      <c r="AF10" s="149">
        <v>14.856726086065921</v>
      </c>
      <c r="AG10" s="149">
        <v>15.876792600839126</v>
      </c>
      <c r="AH10" s="149">
        <v>15.469805118073984</v>
      </c>
      <c r="AI10" s="149">
        <v>15.152658970912007</v>
      </c>
      <c r="AJ10" s="149">
        <v>16.1773534772069</v>
      </c>
      <c r="AK10" s="149"/>
      <c r="AL10" s="150">
        <f t="shared" si="0"/>
        <v>7.79318932903844E-4</v>
      </c>
      <c r="AM10" s="150">
        <f t="shared" si="1"/>
        <v>-0.28646644400601146</v>
      </c>
    </row>
    <row r="11" spans="2:39" ht="18" x14ac:dyDescent="0.25">
      <c r="B11" s="148" t="s">
        <v>192</v>
      </c>
      <c r="C11" s="148" t="s">
        <v>187</v>
      </c>
      <c r="D11" s="148" t="s">
        <v>210</v>
      </c>
      <c r="E11" s="148" t="s">
        <v>211</v>
      </c>
      <c r="F11" s="149">
        <v>206.49364238426236</v>
      </c>
      <c r="G11" s="149">
        <v>224.57644586033553</v>
      </c>
      <c r="H11" s="149">
        <v>239.92350524495779</v>
      </c>
      <c r="I11" s="149">
        <v>255.27452704042454</v>
      </c>
      <c r="J11" s="149">
        <v>255.21241283456541</v>
      </c>
      <c r="K11" s="149">
        <v>258.5970017018052</v>
      </c>
      <c r="L11" s="149">
        <v>275.34357093322353</v>
      </c>
      <c r="M11" s="149">
        <v>285.19208843331586</v>
      </c>
      <c r="N11" s="149">
        <v>299.7151234923648</v>
      </c>
      <c r="O11" s="149">
        <v>297.88908744512838</v>
      </c>
      <c r="P11" s="149">
        <v>291.6410623811019</v>
      </c>
      <c r="Q11" s="149">
        <v>301.56697669577602</v>
      </c>
      <c r="R11" s="149">
        <v>304.39281097999697</v>
      </c>
      <c r="S11" s="149">
        <v>291.74706370293535</v>
      </c>
      <c r="T11" s="149">
        <v>286.9967547889633</v>
      </c>
      <c r="U11" s="149">
        <v>284.4562345807758</v>
      </c>
      <c r="V11" s="149">
        <v>268.75199801723494</v>
      </c>
      <c r="W11" s="149">
        <v>259.24642717573505</v>
      </c>
      <c r="X11" s="149">
        <v>245.18787548031983</v>
      </c>
      <c r="Y11" s="149">
        <v>237.97780439021707</v>
      </c>
      <c r="Z11" s="149">
        <v>249.12232400140687</v>
      </c>
      <c r="AA11" s="149">
        <v>257.44469846950687</v>
      </c>
      <c r="AB11" s="149">
        <v>252.99685130608492</v>
      </c>
      <c r="AC11" s="149">
        <v>253.62030249375476</v>
      </c>
      <c r="AD11" s="149">
        <v>256.73399226234375</v>
      </c>
      <c r="AE11" s="149">
        <v>250.63450295104377</v>
      </c>
      <c r="AF11" s="149">
        <v>259.64132923859057</v>
      </c>
      <c r="AG11" s="149">
        <v>261.38328019500932</v>
      </c>
      <c r="AH11" s="149">
        <v>264.35670061970262</v>
      </c>
      <c r="AI11" s="149">
        <v>266.37839095000106</v>
      </c>
      <c r="AJ11" s="149">
        <v>269.85731252231159</v>
      </c>
      <c r="AK11" s="149"/>
      <c r="AL11" s="150">
        <f t="shared" si="0"/>
        <v>1.2999957819274726E-2</v>
      </c>
      <c r="AM11" s="150">
        <f t="shared" si="1"/>
        <v>0.30685530753598839</v>
      </c>
    </row>
    <row r="12" spans="2:39" ht="18" x14ac:dyDescent="0.25">
      <c r="B12" s="148" t="s">
        <v>192</v>
      </c>
      <c r="C12" s="148" t="s">
        <v>187</v>
      </c>
      <c r="D12" s="148" t="s">
        <v>212</v>
      </c>
      <c r="E12" s="148" t="s">
        <v>211</v>
      </c>
      <c r="F12" s="149">
        <v>10.079344251428571</v>
      </c>
      <c r="G12" s="149">
        <v>10.82579168</v>
      </c>
      <c r="H12" s="149">
        <v>11.43020805142857</v>
      </c>
      <c r="I12" s="149">
        <v>12.137459965714287</v>
      </c>
      <c r="J12" s="149">
        <v>12.142573645714286</v>
      </c>
      <c r="K12" s="149">
        <v>12.5052422</v>
      </c>
      <c r="L12" s="149">
        <v>13.277426611428574</v>
      </c>
      <c r="M12" s="149">
        <v>13.878649274285712</v>
      </c>
      <c r="N12" s="149">
        <v>14.645926051428569</v>
      </c>
      <c r="O12" s="149">
        <v>14.21075750285714</v>
      </c>
      <c r="P12" s="149">
        <v>13.624632371428572</v>
      </c>
      <c r="Q12" s="149">
        <v>13.766597868571425</v>
      </c>
      <c r="R12" s="149">
        <v>13.945454914285714</v>
      </c>
      <c r="S12" s="149">
        <v>13.54269173714286</v>
      </c>
      <c r="T12" s="149">
        <v>13.354159908571425</v>
      </c>
      <c r="U12" s="149">
        <v>13.166386702857142</v>
      </c>
      <c r="V12" s="149">
        <v>13.085420102857142</v>
      </c>
      <c r="W12" s="149">
        <v>12.210943359999998</v>
      </c>
      <c r="X12" s="149">
        <v>11.886833451428572</v>
      </c>
      <c r="Y12" s="149">
        <v>11.622795234285713</v>
      </c>
      <c r="Z12" s="149">
        <v>12.101504988571429</v>
      </c>
      <c r="AA12" s="149">
        <v>12.217040440000002</v>
      </c>
      <c r="AB12" s="149">
        <v>12.044982902857143</v>
      </c>
      <c r="AC12" s="149">
        <v>11.79806521142857</v>
      </c>
      <c r="AD12" s="149">
        <v>11.980265817142856</v>
      </c>
      <c r="AE12" s="149">
        <v>11.804930279999999</v>
      </c>
      <c r="AF12" s="149">
        <v>12.252761274285712</v>
      </c>
      <c r="AG12" s="149">
        <v>12.509522331428572</v>
      </c>
      <c r="AH12" s="149">
        <v>12.497740262857139</v>
      </c>
      <c r="AI12" s="149">
        <v>12.570099771428572</v>
      </c>
      <c r="AJ12" s="149">
        <v>13.026181959999999</v>
      </c>
      <c r="AK12" s="149"/>
      <c r="AL12" s="150">
        <f t="shared" si="0"/>
        <v>6.2751612859183309E-4</v>
      </c>
      <c r="AM12" s="150">
        <f t="shared" si="1"/>
        <v>0.29236403034391495</v>
      </c>
    </row>
    <row r="13" spans="2:39" ht="18" x14ac:dyDescent="0.25">
      <c r="B13" s="148" t="s">
        <v>193</v>
      </c>
      <c r="C13" s="148" t="s">
        <v>189</v>
      </c>
      <c r="D13" s="148" t="s">
        <v>210</v>
      </c>
      <c r="E13" s="148" t="s">
        <v>211</v>
      </c>
      <c r="F13" s="149">
        <v>61.576071550356829</v>
      </c>
      <c r="G13" s="149">
        <v>59.848201856192418</v>
      </c>
      <c r="H13" s="149">
        <v>69.608775663430293</v>
      </c>
      <c r="I13" s="149">
        <v>59.804838097212723</v>
      </c>
      <c r="J13" s="149">
        <v>58.133141863565761</v>
      </c>
      <c r="K13" s="149">
        <v>50.21278123601455</v>
      </c>
      <c r="L13" s="149">
        <v>58.268993221801878</v>
      </c>
      <c r="M13" s="149">
        <v>55.703539996780819</v>
      </c>
      <c r="N13" s="149">
        <v>55.256930820517439</v>
      </c>
      <c r="O13" s="149">
        <v>54.604493297183176</v>
      </c>
      <c r="P13" s="149">
        <v>54.738105944042381</v>
      </c>
      <c r="Q13" s="149">
        <v>57.343091614680233</v>
      </c>
      <c r="R13" s="149">
        <v>55.604048695065678</v>
      </c>
      <c r="S13" s="149">
        <v>62.32764326340746</v>
      </c>
      <c r="T13" s="149">
        <v>63.307407491407439</v>
      </c>
      <c r="U13" s="149">
        <v>64.142660622503868</v>
      </c>
      <c r="V13" s="149">
        <v>64.376997712673585</v>
      </c>
      <c r="W13" s="149">
        <v>60.559472808230431</v>
      </c>
      <c r="X13" s="149">
        <v>60.919318827971999</v>
      </c>
      <c r="Y13" s="149">
        <v>69.106601285821299</v>
      </c>
      <c r="Z13" s="149">
        <v>69.333227221937051</v>
      </c>
      <c r="AA13" s="149">
        <v>69.715704972783243</v>
      </c>
      <c r="AB13" s="149">
        <v>81.068815664606959</v>
      </c>
      <c r="AC13" s="149">
        <v>85.259223993954947</v>
      </c>
      <c r="AD13" s="149">
        <v>87.579186538090227</v>
      </c>
      <c r="AE13" s="149">
        <v>95.51387392381568</v>
      </c>
      <c r="AF13" s="149">
        <v>96.410331793989315</v>
      </c>
      <c r="AG13" s="149">
        <v>99.169206411456543</v>
      </c>
      <c r="AH13" s="149">
        <v>102.07144152778571</v>
      </c>
      <c r="AI13" s="149">
        <v>102.87174166174555</v>
      </c>
      <c r="AJ13" s="149">
        <v>105.58045105842105</v>
      </c>
      <c r="AK13" s="149"/>
      <c r="AL13" s="150">
        <f t="shared" si="0"/>
        <v>5.0861746063894141E-3</v>
      </c>
      <c r="AM13" s="150">
        <f t="shared" si="1"/>
        <v>0.71463440911584453</v>
      </c>
    </row>
    <row r="14" spans="2:39" ht="18" x14ac:dyDescent="0.25">
      <c r="B14" s="148" t="s">
        <v>193</v>
      </c>
      <c r="C14" s="148" t="s">
        <v>189</v>
      </c>
      <c r="D14" s="148" t="s">
        <v>212</v>
      </c>
      <c r="E14" s="148" t="s">
        <v>211</v>
      </c>
      <c r="F14" s="149">
        <v>11.178734419621488</v>
      </c>
      <c r="G14" s="149">
        <v>10.843742755692992</v>
      </c>
      <c r="H14" s="149">
        <v>10.916335206644019</v>
      </c>
      <c r="I14" s="149">
        <v>10.483764379711927</v>
      </c>
      <c r="J14" s="149">
        <v>10.611477193732714</v>
      </c>
      <c r="K14" s="149">
        <v>10.567719947098357</v>
      </c>
      <c r="L14" s="149">
        <v>11.092640753851281</v>
      </c>
      <c r="M14" s="149">
        <v>11.272275543032523</v>
      </c>
      <c r="N14" s="149">
        <v>11.330167669534601</v>
      </c>
      <c r="O14" s="149">
        <v>11.310152923896036</v>
      </c>
      <c r="P14" s="149">
        <v>10.545436280330554</v>
      </c>
      <c r="Q14" s="149">
        <v>10.718600216357991</v>
      </c>
      <c r="R14" s="149">
        <v>10.61623522084329</v>
      </c>
      <c r="S14" s="149">
        <v>10.742721973282428</v>
      </c>
      <c r="T14" s="149">
        <v>11.187443174787793</v>
      </c>
      <c r="U14" s="149">
        <v>11.380730027515227</v>
      </c>
      <c r="V14" s="149">
        <v>11.55502656368423</v>
      </c>
      <c r="W14" s="149">
        <v>11.364732670296853</v>
      </c>
      <c r="X14" s="149">
        <v>11.770825314247581</v>
      </c>
      <c r="Y14" s="149">
        <v>12.603861637653502</v>
      </c>
      <c r="Z14" s="149">
        <v>12.824222607746771</v>
      </c>
      <c r="AA14" s="149">
        <v>12.794692257027393</v>
      </c>
      <c r="AB14" s="149">
        <v>13.601508347741678</v>
      </c>
      <c r="AC14" s="149">
        <v>12.886565925550114</v>
      </c>
      <c r="AD14" s="149">
        <v>12.862317820156917</v>
      </c>
      <c r="AE14" s="149">
        <v>12.929554687128043</v>
      </c>
      <c r="AF14" s="149">
        <v>12.750890378798928</v>
      </c>
      <c r="AG14" s="149">
        <v>12.236406884509892</v>
      </c>
      <c r="AH14" s="149">
        <v>12.134685893076725</v>
      </c>
      <c r="AI14" s="149">
        <v>11.938179056952638</v>
      </c>
      <c r="AJ14" s="149">
        <v>12.308204536360256</v>
      </c>
      <c r="AK14" s="149"/>
      <c r="AL14" s="150">
        <f t="shared" si="0"/>
        <v>5.9292867889381351E-4</v>
      </c>
      <c r="AM14" s="150">
        <f t="shared" si="1"/>
        <v>0.10103738709064092</v>
      </c>
    </row>
    <row r="15" spans="2:39" ht="18" x14ac:dyDescent="0.25">
      <c r="B15" s="148" t="s">
        <v>194</v>
      </c>
      <c r="C15" s="148" t="s">
        <v>213</v>
      </c>
      <c r="D15" s="148" t="s">
        <v>212</v>
      </c>
      <c r="E15" s="148" t="s">
        <v>211</v>
      </c>
      <c r="F15" s="149">
        <v>187.33074900555798</v>
      </c>
      <c r="G15" s="149">
        <v>191.58859900019817</v>
      </c>
      <c r="H15" s="149">
        <v>194.07826297868931</v>
      </c>
      <c r="I15" s="149">
        <v>195.92531245642209</v>
      </c>
      <c r="J15" s="149">
        <v>197.95280098647473</v>
      </c>
      <c r="K15" s="149">
        <v>201.32970995013463</v>
      </c>
      <c r="L15" s="149">
        <v>209.93955145509648</v>
      </c>
      <c r="M15" s="149">
        <v>217.66404173957002</v>
      </c>
      <c r="N15" s="149">
        <v>222.61073524997161</v>
      </c>
      <c r="O15" s="149">
        <v>215.59137313650402</v>
      </c>
      <c r="P15" s="149">
        <v>206.9732752707954</v>
      </c>
      <c r="Q15" s="149">
        <v>209.4815823462871</v>
      </c>
      <c r="R15" s="149">
        <v>211.11076670728161</v>
      </c>
      <c r="S15" s="149">
        <v>210.84897267500276</v>
      </c>
      <c r="T15" s="149">
        <v>208.06034634299147</v>
      </c>
      <c r="U15" s="149">
        <v>213.14430054271725</v>
      </c>
      <c r="V15" s="149">
        <v>216.59548160156234</v>
      </c>
      <c r="W15" s="149">
        <v>205.93853018582476</v>
      </c>
      <c r="X15" s="149">
        <v>208.28512962572603</v>
      </c>
      <c r="Y15" s="149">
        <v>205.80735418628294</v>
      </c>
      <c r="Z15" s="149">
        <v>199.54735469806388</v>
      </c>
      <c r="AA15" s="149">
        <v>197.72244291079099</v>
      </c>
      <c r="AB15" s="149">
        <v>215.71212511000377</v>
      </c>
      <c r="AC15" s="149">
        <v>215.01934276224424</v>
      </c>
      <c r="AD15" s="149">
        <v>206.66309432725768</v>
      </c>
      <c r="AE15" s="149">
        <v>215.79034389484079</v>
      </c>
      <c r="AF15" s="149">
        <v>222.84923347686185</v>
      </c>
      <c r="AG15" s="149">
        <v>230.34773033420529</v>
      </c>
      <c r="AH15" s="149">
        <v>242.08504524106775</v>
      </c>
      <c r="AI15" s="149">
        <v>228.97095023669473</v>
      </c>
      <c r="AJ15" s="149">
        <v>231.42377579053047</v>
      </c>
      <c r="AK15" s="149"/>
      <c r="AL15" s="150">
        <f t="shared" si="0"/>
        <v>1.1148481749611463E-2</v>
      </c>
      <c r="AM15" s="150">
        <f t="shared" si="1"/>
        <v>0.23537527618417992</v>
      </c>
    </row>
    <row r="16" spans="2:39" ht="18" customHeight="1" x14ac:dyDescent="0.25">
      <c r="B16" s="148" t="s">
        <v>195</v>
      </c>
      <c r="C16" s="148" t="s">
        <v>214</v>
      </c>
      <c r="D16" s="148" t="s">
        <v>212</v>
      </c>
      <c r="E16" s="148" t="s">
        <v>211</v>
      </c>
      <c r="F16" s="149">
        <v>5261.1679889188808</v>
      </c>
      <c r="G16" s="149">
        <v>5230.8704068258512</v>
      </c>
      <c r="H16" s="149">
        <v>5139.3028200376812</v>
      </c>
      <c r="I16" s="149">
        <v>5259.2379798413822</v>
      </c>
      <c r="J16" s="149">
        <v>5471.1532230172852</v>
      </c>
      <c r="K16" s="149">
        <v>5715.2581004006042</v>
      </c>
      <c r="L16" s="149">
        <v>5731.7006571178317</v>
      </c>
      <c r="M16" s="149">
        <v>5559.0171577497176</v>
      </c>
      <c r="N16" s="149">
        <v>5882.5226116248941</v>
      </c>
      <c r="O16" s="149">
        <v>5885.6970207782742</v>
      </c>
      <c r="P16" s="149">
        <v>5624.9745876684337</v>
      </c>
      <c r="Q16" s="149">
        <v>5360.757189320062</v>
      </c>
      <c r="R16" s="149">
        <v>5301.4122285184676</v>
      </c>
      <c r="S16" s="149">
        <v>5466.5381798384878</v>
      </c>
      <c r="T16" s="149">
        <v>5372.6397844334388</v>
      </c>
      <c r="U16" s="149">
        <v>5219.2861462543206</v>
      </c>
      <c r="V16" s="149">
        <v>5006.2527806696207</v>
      </c>
      <c r="W16" s="149">
        <v>4825.135516518746</v>
      </c>
      <c r="X16" s="149">
        <v>4766.1648851644286</v>
      </c>
      <c r="Y16" s="149">
        <v>4617.2935732190981</v>
      </c>
      <c r="Z16" s="149">
        <v>4871.8026123834234</v>
      </c>
      <c r="AA16" s="149">
        <v>4512.4090527065819</v>
      </c>
      <c r="AB16" s="149">
        <v>4684.9120374247113</v>
      </c>
      <c r="AC16" s="149">
        <v>5090.6526952787317</v>
      </c>
      <c r="AD16" s="149">
        <v>4870.1735541763319</v>
      </c>
      <c r="AE16" s="149">
        <v>4885.6223938436578</v>
      </c>
      <c r="AF16" s="149">
        <v>4920.2715517188053</v>
      </c>
      <c r="AG16" s="149">
        <v>5203.7326304262851</v>
      </c>
      <c r="AH16" s="149">
        <v>5473.8054711448613</v>
      </c>
      <c r="AI16" s="149">
        <v>5163.3816821720757</v>
      </c>
      <c r="AJ16" s="149">
        <v>5193.9592313617586</v>
      </c>
      <c r="AK16" s="149"/>
      <c r="AL16" s="150">
        <f>AJ16/$AJ$20</f>
        <v>0.25021093663027139</v>
      </c>
      <c r="AM16" s="150">
        <f t="shared" si="1"/>
        <v>-1.2774493743343288E-2</v>
      </c>
    </row>
    <row r="17" spans="2:39" ht="18" customHeight="1" x14ac:dyDescent="0.25">
      <c r="B17" s="148" t="s">
        <v>196</v>
      </c>
      <c r="C17" s="148" t="s">
        <v>215</v>
      </c>
      <c r="D17" s="148" t="s">
        <v>212</v>
      </c>
      <c r="E17" s="148" t="s">
        <v>211</v>
      </c>
      <c r="F17" s="149">
        <v>555.50957875857227</v>
      </c>
      <c r="G17" s="149">
        <v>559.06912030956562</v>
      </c>
      <c r="H17" s="149">
        <v>566.9874902454045</v>
      </c>
      <c r="I17" s="149">
        <v>564.62108698830593</v>
      </c>
      <c r="J17" s="149">
        <v>578.24293286103261</v>
      </c>
      <c r="K17" s="149">
        <v>589.28082961719974</v>
      </c>
      <c r="L17" s="149">
        <v>600.10861318939158</v>
      </c>
      <c r="M17" s="149">
        <v>595.06844303245714</v>
      </c>
      <c r="N17" s="149">
        <v>627.1876114322381</v>
      </c>
      <c r="O17" s="149">
        <v>625.2951059665445</v>
      </c>
      <c r="P17" s="149">
        <v>593.47824486467925</v>
      </c>
      <c r="Q17" s="149">
        <v>574.20428359347761</v>
      </c>
      <c r="R17" s="149">
        <v>569.87316830156692</v>
      </c>
      <c r="S17" s="149">
        <v>579.16680379267427</v>
      </c>
      <c r="T17" s="149">
        <v>565.37458837891177</v>
      </c>
      <c r="U17" s="149">
        <v>552.85852206594791</v>
      </c>
      <c r="V17" s="149">
        <v>542.81028918094489</v>
      </c>
      <c r="W17" s="149">
        <v>513.90660409062173</v>
      </c>
      <c r="X17" s="149">
        <v>521.49631341881161</v>
      </c>
      <c r="Y17" s="149">
        <v>520.39014713786264</v>
      </c>
      <c r="Z17" s="149">
        <v>534.13560730699692</v>
      </c>
      <c r="AA17" s="149">
        <v>495.13970684885606</v>
      </c>
      <c r="AB17" s="149">
        <v>510.91816524848332</v>
      </c>
      <c r="AC17" s="149">
        <v>538.63188360419269</v>
      </c>
      <c r="AD17" s="149">
        <v>522.07159949804054</v>
      </c>
      <c r="AE17" s="149">
        <v>537.83606404447448</v>
      </c>
      <c r="AF17" s="149">
        <v>558.07980868625918</v>
      </c>
      <c r="AG17" s="149">
        <v>583.32924183448313</v>
      </c>
      <c r="AH17" s="149">
        <v>614.71518848030678</v>
      </c>
      <c r="AI17" s="149">
        <v>572.382140066631</v>
      </c>
      <c r="AJ17" s="149">
        <v>566.48672793231458</v>
      </c>
      <c r="AK17" s="149"/>
      <c r="AL17" s="150">
        <f t="shared" si="0"/>
        <v>2.7289620205085872E-2</v>
      </c>
      <c r="AM17" s="150">
        <f t="shared" si="1"/>
        <v>1.9760503857149579E-2</v>
      </c>
    </row>
    <row r="18" spans="2:39" ht="18" x14ac:dyDescent="0.25">
      <c r="B18" s="148" t="s">
        <v>197</v>
      </c>
      <c r="C18" s="148" t="s">
        <v>216</v>
      </c>
      <c r="D18" s="148" t="s">
        <v>217</v>
      </c>
      <c r="E18" s="148" t="s">
        <v>198</v>
      </c>
      <c r="F18" s="149">
        <v>355.036</v>
      </c>
      <c r="G18" s="149">
        <v>315.14515999999998</v>
      </c>
      <c r="H18" s="149">
        <v>255.60083999999998</v>
      </c>
      <c r="I18" s="149">
        <v>357.2998</v>
      </c>
      <c r="J18" s="149">
        <v>269.64124000000004</v>
      </c>
      <c r="K18" s="149">
        <v>494.59520000000003</v>
      </c>
      <c r="L18" s="149">
        <v>484.03343999999993</v>
      </c>
      <c r="M18" s="149">
        <v>423.48680000000002</v>
      </c>
      <c r="N18" s="149">
        <v>305.58044000000001</v>
      </c>
      <c r="O18" s="149">
        <v>383.22723999999999</v>
      </c>
      <c r="P18" s="149">
        <v>366.38315999999998</v>
      </c>
      <c r="Q18" s="149">
        <v>385.28247999999996</v>
      </c>
      <c r="R18" s="149">
        <v>273.89956000000001</v>
      </c>
      <c r="S18" s="149">
        <v>386.76</v>
      </c>
      <c r="T18" s="149">
        <v>240.79571999999996</v>
      </c>
      <c r="U18" s="149">
        <v>266.73371999999995</v>
      </c>
      <c r="V18" s="149">
        <v>254.85636</v>
      </c>
      <c r="W18" s="149">
        <v>376.76671999999996</v>
      </c>
      <c r="X18" s="149">
        <v>262.20744000000002</v>
      </c>
      <c r="Y18" s="149">
        <v>307.32239999999996</v>
      </c>
      <c r="Z18" s="149">
        <v>427.93387999999993</v>
      </c>
      <c r="AA18" s="149">
        <v>360.67856</v>
      </c>
      <c r="AB18" s="149">
        <v>229.39619999999999</v>
      </c>
      <c r="AC18" s="149">
        <v>515.69275999999991</v>
      </c>
      <c r="AD18" s="149">
        <v>391.07495680000005</v>
      </c>
      <c r="AE18" s="149">
        <v>401.14668</v>
      </c>
      <c r="AF18" s="149">
        <v>433.59667999999999</v>
      </c>
      <c r="AG18" s="149">
        <v>332.74647999999996</v>
      </c>
      <c r="AH18" s="149">
        <v>461.05708000000004</v>
      </c>
      <c r="AI18" s="149">
        <v>343.90247759999994</v>
      </c>
      <c r="AJ18" s="149">
        <v>399.48303999999996</v>
      </c>
      <c r="AK18" s="149"/>
      <c r="AL18" s="150">
        <f t="shared" si="0"/>
        <v>1.9244476352984739E-2</v>
      </c>
      <c r="AM18" s="150">
        <f t="shared" si="1"/>
        <v>0.12519023422976813</v>
      </c>
    </row>
    <row r="19" spans="2:39" ht="18" x14ac:dyDescent="0.25">
      <c r="B19" s="148" t="s">
        <v>199</v>
      </c>
      <c r="C19" s="148" t="s">
        <v>200</v>
      </c>
      <c r="D19" s="148" t="s">
        <v>217</v>
      </c>
      <c r="E19" s="148" t="s">
        <v>198</v>
      </c>
      <c r="F19" s="149">
        <v>96.677023188405784</v>
      </c>
      <c r="G19" s="149">
        <v>99.628382821946872</v>
      </c>
      <c r="H19" s="149">
        <v>118.08579710144927</v>
      </c>
      <c r="I19" s="149">
        <v>99.875217391304361</v>
      </c>
      <c r="J19" s="149">
        <v>98.719420289855051</v>
      </c>
      <c r="K19" s="149">
        <v>86.267101449275344</v>
      </c>
      <c r="L19" s="149">
        <v>87.18695652173912</v>
      </c>
      <c r="M19" s="149">
        <v>82.633913043478259</v>
      </c>
      <c r="N19" s="149">
        <v>95.371594202898564</v>
      </c>
      <c r="O19" s="149">
        <v>103.53391304347825</v>
      </c>
      <c r="P19" s="149">
        <v>91.8436231884058</v>
      </c>
      <c r="Q19" s="149">
        <v>83.63666666666667</v>
      </c>
      <c r="R19" s="149">
        <v>80.805362318840594</v>
      </c>
      <c r="S19" s="149">
        <v>78.482608695652175</v>
      </c>
      <c r="T19" s="149">
        <v>66.857681159420295</v>
      </c>
      <c r="U19" s="149">
        <v>60.814599999999999</v>
      </c>
      <c r="V19" s="149">
        <v>64.755533333333346</v>
      </c>
      <c r="W19" s="149">
        <v>50.899933333333344</v>
      </c>
      <c r="X19" s="149">
        <v>66.973133333333351</v>
      </c>
      <c r="Y19" s="149">
        <v>89.020800000000008</v>
      </c>
      <c r="Z19" s="149">
        <v>98.243200000000016</v>
      </c>
      <c r="AA19" s="149">
        <v>70.265799999999999</v>
      </c>
      <c r="AB19" s="149">
        <v>46.351066666666675</v>
      </c>
      <c r="AC19" s="149">
        <v>47.090266666666672</v>
      </c>
      <c r="AD19" s="149">
        <v>54.549733333333336</v>
      </c>
      <c r="AE19" s="149">
        <v>64.265666666666661</v>
      </c>
      <c r="AF19" s="149">
        <v>79.107600000000019</v>
      </c>
      <c r="AG19" s="149">
        <v>83.988666666666674</v>
      </c>
      <c r="AH19" s="149">
        <v>88.762666666666675</v>
      </c>
      <c r="AI19" s="149">
        <v>91.980533333333341</v>
      </c>
      <c r="AJ19" s="149">
        <v>109.40233333333333</v>
      </c>
      <c r="AK19" s="149"/>
      <c r="AL19" s="150">
        <f>AJ19/$AJ$20</f>
        <v>5.2702878620195931E-3</v>
      </c>
      <c r="AM19" s="150">
        <f t="shared" si="1"/>
        <v>0.13162703737917389</v>
      </c>
    </row>
    <row r="20" spans="2:39" ht="18" x14ac:dyDescent="0.35">
      <c r="B20" s="151">
        <v>3</v>
      </c>
      <c r="C20" s="152" t="s">
        <v>201</v>
      </c>
      <c r="D20" s="151"/>
      <c r="E20" s="153" t="s">
        <v>218</v>
      </c>
      <c r="F20" s="154">
        <v>18511.442224080121</v>
      </c>
      <c r="G20" s="154">
        <v>18686.570596728718</v>
      </c>
      <c r="H20" s="154">
        <v>18792.374276617764</v>
      </c>
      <c r="I20" s="154">
        <v>19105.649774673187</v>
      </c>
      <c r="J20" s="154">
        <v>19278.350037736458</v>
      </c>
      <c r="K20" s="154">
        <v>19868.38091911556</v>
      </c>
      <c r="L20" s="154">
        <v>20354.393120152108</v>
      </c>
      <c r="M20" s="154">
        <v>20513.869835046389</v>
      </c>
      <c r="N20" s="154">
        <v>21041.03571792398</v>
      </c>
      <c r="O20" s="154">
        <v>20771.540851813999</v>
      </c>
      <c r="P20" s="154">
        <v>19927.223034421178</v>
      </c>
      <c r="Q20" s="154">
        <v>19690.879127095781</v>
      </c>
      <c r="R20" s="154">
        <v>19469.991327857326</v>
      </c>
      <c r="S20" s="154">
        <v>19782.503258885692</v>
      </c>
      <c r="T20" s="154">
        <v>19431.458103009576</v>
      </c>
      <c r="U20" s="154">
        <v>19303.674252288194</v>
      </c>
      <c r="V20" s="154">
        <v>19180.13483279994</v>
      </c>
      <c r="W20" s="154">
        <v>18645.319040220005</v>
      </c>
      <c r="X20" s="154">
        <v>18513.976793670292</v>
      </c>
      <c r="Y20" s="154">
        <v>18234.782508380296</v>
      </c>
      <c r="Z20" s="154">
        <v>18360.046641422359</v>
      </c>
      <c r="AA20" s="154">
        <v>17728.26017472268</v>
      </c>
      <c r="AB20" s="154">
        <v>18537.303127037736</v>
      </c>
      <c r="AC20" s="154">
        <v>19366.075152260732</v>
      </c>
      <c r="AD20" s="154">
        <v>18885.679256561718</v>
      </c>
      <c r="AE20" s="154">
        <v>19420.177578938044</v>
      </c>
      <c r="AF20" s="154">
        <v>19908.975310297261</v>
      </c>
      <c r="AG20" s="154">
        <v>20577.028683725359</v>
      </c>
      <c r="AH20" s="154">
        <v>21366.756441963618</v>
      </c>
      <c r="AI20" s="154">
        <v>20488.111645683217</v>
      </c>
      <c r="AJ20" s="154">
        <v>20758.322163338147</v>
      </c>
      <c r="AK20" s="166"/>
      <c r="AL20" s="150"/>
      <c r="AM20" s="262">
        <f>(AJ20-F20)/F20</f>
        <v>0.12137789762999834</v>
      </c>
    </row>
    <row r="22" spans="2:39" x14ac:dyDescent="0.25">
      <c r="E22" s="155"/>
      <c r="F22" s="155"/>
      <c r="G22" s="155"/>
      <c r="H22" s="155"/>
      <c r="I22" s="155"/>
      <c r="J22" s="155"/>
      <c r="K22" s="155"/>
      <c r="L22" s="155"/>
      <c r="M22" s="155"/>
      <c r="N22" s="155"/>
      <c r="O22" s="155"/>
      <c r="P22" s="155"/>
      <c r="Q22" s="155"/>
      <c r="R22" s="155"/>
      <c r="S22" s="155"/>
      <c r="T22" s="155"/>
      <c r="U22" s="155"/>
      <c r="V22" s="155"/>
      <c r="W22" s="155"/>
      <c r="X22" s="155"/>
      <c r="Y22" s="155"/>
      <c r="Z22" s="155"/>
      <c r="AA22" s="155"/>
      <c r="AB22" s="155"/>
      <c r="AC22" s="155"/>
      <c r="AD22" s="155"/>
      <c r="AE22" s="155"/>
      <c r="AF22" s="155"/>
      <c r="AG22" s="155"/>
      <c r="AH22" s="155"/>
      <c r="AI22" s="155"/>
      <c r="AJ22" s="155"/>
      <c r="AK22" s="155"/>
    </row>
    <row r="23" spans="2:39" x14ac:dyDescent="0.25">
      <c r="E23" s="155"/>
      <c r="F23" s="155"/>
      <c r="G23" s="155"/>
      <c r="H23" s="155"/>
      <c r="I23" s="155"/>
      <c r="J23" s="155"/>
      <c r="K23" s="155"/>
      <c r="L23" s="155"/>
      <c r="M23" s="155"/>
      <c r="N23" s="155"/>
      <c r="O23" s="155"/>
      <c r="P23" s="155"/>
      <c r="Q23" s="155"/>
      <c r="R23" s="155"/>
      <c r="S23" s="155"/>
      <c r="T23" s="155"/>
      <c r="U23" s="155"/>
      <c r="V23" s="155"/>
      <c r="W23" s="155"/>
      <c r="X23" s="155"/>
      <c r="Y23" s="155"/>
      <c r="Z23" s="155"/>
      <c r="AA23" s="155"/>
      <c r="AB23" s="155"/>
      <c r="AC23" s="155"/>
      <c r="AD23" s="155"/>
      <c r="AE23" s="155"/>
      <c r="AF23" s="155"/>
      <c r="AG23" s="155"/>
      <c r="AH23" s="155"/>
      <c r="AI23" s="155"/>
      <c r="AJ23" s="155"/>
      <c r="AK23" s="155"/>
    </row>
    <row r="25" spans="2:39" s="147" customFormat="1" ht="30" x14ac:dyDescent="0.25">
      <c r="F25" s="147">
        <v>1990</v>
      </c>
      <c r="G25" s="147">
        <v>1991</v>
      </c>
      <c r="H25" s="147">
        <v>1992</v>
      </c>
      <c r="I25" s="147">
        <v>1993</v>
      </c>
      <c r="J25" s="147">
        <v>1994</v>
      </c>
      <c r="K25" s="147">
        <v>1995</v>
      </c>
      <c r="L25" s="147">
        <v>1996</v>
      </c>
      <c r="M25" s="147">
        <v>1997</v>
      </c>
      <c r="N25" s="147">
        <v>1998</v>
      </c>
      <c r="O25" s="147">
        <v>1999</v>
      </c>
      <c r="P25" s="147">
        <v>2000</v>
      </c>
      <c r="Q25" s="147">
        <v>2001</v>
      </c>
      <c r="R25" s="147">
        <v>2002</v>
      </c>
      <c r="S25" s="147">
        <v>2003</v>
      </c>
      <c r="T25" s="147">
        <v>2004</v>
      </c>
      <c r="U25" s="147">
        <v>2005</v>
      </c>
      <c r="V25" s="147">
        <v>2006</v>
      </c>
      <c r="W25" s="147">
        <v>2007</v>
      </c>
      <c r="X25" s="147">
        <v>2008</v>
      </c>
      <c r="Y25" s="147">
        <v>2009</v>
      </c>
      <c r="Z25" s="147">
        <v>2010</v>
      </c>
      <c r="AA25" s="147">
        <v>2011</v>
      </c>
      <c r="AB25" s="147">
        <v>2012</v>
      </c>
      <c r="AC25" s="147">
        <v>2013</v>
      </c>
      <c r="AD25" s="147">
        <v>2014</v>
      </c>
      <c r="AE25" s="147">
        <v>2015</v>
      </c>
      <c r="AF25" s="147">
        <v>2016</v>
      </c>
      <c r="AG25" s="147">
        <v>2017</v>
      </c>
      <c r="AH25" s="147">
        <v>2018</v>
      </c>
      <c r="AI25" s="147">
        <v>2019</v>
      </c>
      <c r="AJ25" s="147">
        <v>2020</v>
      </c>
      <c r="AL25" s="147" t="s">
        <v>383</v>
      </c>
      <c r="AM25" s="164" t="s">
        <v>385</v>
      </c>
    </row>
    <row r="26" spans="2:39" x14ac:dyDescent="0.25">
      <c r="B26" s="237" t="s">
        <v>261</v>
      </c>
      <c r="C26" s="156" t="s">
        <v>202</v>
      </c>
      <c r="E26" s="143" t="s">
        <v>208</v>
      </c>
      <c r="F26" s="157">
        <f t="shared" ref="F26" si="2">SUM(F3:F6)</f>
        <v>10466.066693626079</v>
      </c>
      <c r="G26" s="157">
        <f t="shared" ref="G26:AG26" si="3">SUM(G3:G6)</f>
        <v>10660.54767851249</v>
      </c>
      <c r="H26" s="157">
        <f t="shared" si="3"/>
        <v>10852.00217283778</v>
      </c>
      <c r="I26" s="157">
        <f t="shared" si="3"/>
        <v>10942.326463158119</v>
      </c>
      <c r="J26" s="157">
        <f t="shared" si="3"/>
        <v>10976.466639185966</v>
      </c>
      <c r="K26" s="157">
        <f t="shared" si="3"/>
        <v>11085.93373541304</v>
      </c>
      <c r="L26" s="157">
        <f t="shared" si="3"/>
        <v>11470.212074696638</v>
      </c>
      <c r="M26" s="157">
        <f t="shared" si="3"/>
        <v>11811.870224809058</v>
      </c>
      <c r="N26" s="157">
        <f t="shared" si="3"/>
        <v>12040.36882009474</v>
      </c>
      <c r="O26" s="157">
        <f t="shared" si="3"/>
        <v>11742.651515125888</v>
      </c>
      <c r="P26" s="157">
        <f t="shared" si="3"/>
        <v>11295.770135360593</v>
      </c>
      <c r="Q26" s="157">
        <f t="shared" si="3"/>
        <v>11308.710130901733</v>
      </c>
      <c r="R26" s="157">
        <f t="shared" si="3"/>
        <v>11264.603627702763</v>
      </c>
      <c r="S26" s="157">
        <f t="shared" si="3"/>
        <v>11302.743895659585</v>
      </c>
      <c r="T26" s="157">
        <f t="shared" si="3"/>
        <v>11241.255673611191</v>
      </c>
      <c r="U26" s="157">
        <f t="shared" si="3"/>
        <v>11217.330901472804</v>
      </c>
      <c r="V26" s="157">
        <f t="shared" si="3"/>
        <v>11304.710444586906</v>
      </c>
      <c r="W26" s="157">
        <f t="shared" si="3"/>
        <v>10951.34641536729</v>
      </c>
      <c r="X26" s="157">
        <f t="shared" si="3"/>
        <v>10964.90014598888</v>
      </c>
      <c r="Y26" s="157">
        <f t="shared" si="3"/>
        <v>10789.133150387201</v>
      </c>
      <c r="Z26" s="157">
        <f t="shared" si="3"/>
        <v>10554.669290296859</v>
      </c>
      <c r="AA26" s="157">
        <f t="shared" si="3"/>
        <v>10419.329881054278</v>
      </c>
      <c r="AB26" s="157">
        <f t="shared" si="3"/>
        <v>11043.027430425513</v>
      </c>
      <c r="AC26" s="157">
        <f t="shared" si="3"/>
        <v>11144.523065171637</v>
      </c>
      <c r="AD26" s="157">
        <f t="shared" si="3"/>
        <v>11063.691314453079</v>
      </c>
      <c r="AE26" s="157">
        <f t="shared" si="3"/>
        <v>11463.656688111048</v>
      </c>
      <c r="AF26" s="158">
        <f t="shared" si="3"/>
        <v>11789.939081336175</v>
      </c>
      <c r="AG26" s="158">
        <f t="shared" si="3"/>
        <v>12182.619630922909</v>
      </c>
      <c r="AH26" s="158">
        <f t="shared" ref="AH26:AI26" si="4">SUM(AH3:AH6)</f>
        <v>12467.057001502155</v>
      </c>
      <c r="AI26" s="158">
        <f t="shared" si="4"/>
        <v>12147.9322375674</v>
      </c>
      <c r="AJ26" s="158">
        <f t="shared" ref="AJ26" si="5">SUM(AJ3:AJ6)</f>
        <v>12288.991012046878</v>
      </c>
      <c r="AK26" s="158"/>
      <c r="AL26" s="150">
        <f>AJ26/AJ20</f>
        <v>0.59200309713618415</v>
      </c>
      <c r="AM26" s="150">
        <f>(AJ26-F26)/F26</f>
        <v>0.17417472788807806</v>
      </c>
    </row>
    <row r="27" spans="2:39" x14ac:dyDescent="0.25">
      <c r="B27" s="237" t="s">
        <v>262</v>
      </c>
      <c r="C27" s="156" t="s">
        <v>203</v>
      </c>
      <c r="E27" s="143" t="s">
        <v>208</v>
      </c>
      <c r="F27" s="157">
        <f t="shared" ref="F27" si="6">SUM(F7:F15)</f>
        <v>1776.9849395881861</v>
      </c>
      <c r="G27" s="157">
        <f t="shared" ref="G27:AG27" si="7">SUM(G7:G15)</f>
        <v>1821.3098482588666</v>
      </c>
      <c r="H27" s="157">
        <f t="shared" si="7"/>
        <v>1860.3951563954486</v>
      </c>
      <c r="I27" s="157">
        <f t="shared" si="7"/>
        <v>1882.2892272940737</v>
      </c>
      <c r="J27" s="157">
        <f t="shared" si="7"/>
        <v>1884.1265823823196</v>
      </c>
      <c r="K27" s="157">
        <f t="shared" si="7"/>
        <v>1897.0459522354361</v>
      </c>
      <c r="L27" s="157">
        <f t="shared" si="7"/>
        <v>1981.1513786265098</v>
      </c>
      <c r="M27" s="157">
        <f t="shared" si="7"/>
        <v>2041.7932964116765</v>
      </c>
      <c r="N27" s="157">
        <f t="shared" si="7"/>
        <v>2090.0046405692069</v>
      </c>
      <c r="O27" s="157">
        <f t="shared" si="7"/>
        <v>2031.1360568998134</v>
      </c>
      <c r="P27" s="157">
        <f t="shared" si="7"/>
        <v>1954.7732833390664</v>
      </c>
      <c r="Q27" s="157">
        <f t="shared" si="7"/>
        <v>1978.2883766138411</v>
      </c>
      <c r="R27" s="157">
        <f t="shared" si="7"/>
        <v>1979.3973810156901</v>
      </c>
      <c r="S27" s="157">
        <f t="shared" si="7"/>
        <v>1968.8117708992922</v>
      </c>
      <c r="T27" s="157">
        <f t="shared" si="7"/>
        <v>1944.5346554266166</v>
      </c>
      <c r="U27" s="157">
        <f t="shared" si="7"/>
        <v>1986.6503624951208</v>
      </c>
      <c r="V27" s="157">
        <f t="shared" si="7"/>
        <v>2006.7494250291306</v>
      </c>
      <c r="W27" s="157">
        <f t="shared" si="7"/>
        <v>1927.2638509100166</v>
      </c>
      <c r="X27" s="157">
        <f t="shared" si="7"/>
        <v>1932.2348757648422</v>
      </c>
      <c r="Y27" s="157">
        <f t="shared" si="7"/>
        <v>1911.6224376361347</v>
      </c>
      <c r="Z27" s="157">
        <f t="shared" si="7"/>
        <v>1873.2620514350788</v>
      </c>
      <c r="AA27" s="157">
        <f t="shared" si="7"/>
        <v>1870.4371741129619</v>
      </c>
      <c r="AB27" s="157">
        <f t="shared" si="7"/>
        <v>2022.6982272723619</v>
      </c>
      <c r="AC27" s="157">
        <f t="shared" si="7"/>
        <v>2029.4844815395031</v>
      </c>
      <c r="AD27" s="157">
        <f t="shared" si="7"/>
        <v>1984.1180983009317</v>
      </c>
      <c r="AE27" s="157">
        <f t="shared" si="7"/>
        <v>2067.6500862721946</v>
      </c>
      <c r="AF27" s="158">
        <f t="shared" si="7"/>
        <v>2127.980588556024</v>
      </c>
      <c r="AG27" s="158">
        <f t="shared" si="7"/>
        <v>2190.612033875012</v>
      </c>
      <c r="AH27" s="158">
        <f t="shared" ref="AH27:AI27" si="8">SUM(AH7:AH15)</f>
        <v>2261.3590341696299</v>
      </c>
      <c r="AI27" s="158">
        <f t="shared" si="8"/>
        <v>2168.5325749437784</v>
      </c>
      <c r="AJ27" s="158">
        <f t="shared" ref="AJ27" si="9">SUM(AJ7:AJ15)</f>
        <v>2199.9998186638641</v>
      </c>
      <c r="AK27" s="158"/>
      <c r="AL27" s="150">
        <f>AJ27/AJ20</f>
        <v>0.10598158181345432</v>
      </c>
      <c r="AM27" s="150">
        <f t="shared" ref="AM27:AM30" si="10">(AJ27-F27)/F27</f>
        <v>0.23805203389833518</v>
      </c>
    </row>
    <row r="28" spans="2:39" x14ac:dyDescent="0.25">
      <c r="B28" s="237" t="s">
        <v>307</v>
      </c>
      <c r="C28" s="143" t="s">
        <v>204</v>
      </c>
      <c r="E28" s="143" t="s">
        <v>208</v>
      </c>
      <c r="F28" s="157">
        <f t="shared" ref="F28" si="11">SUM(F16:F17)</f>
        <v>5816.6775676774532</v>
      </c>
      <c r="G28" s="157">
        <f t="shared" ref="G28:AG28" si="12">SUM(G16:G17)</f>
        <v>5789.9395271354169</v>
      </c>
      <c r="H28" s="157">
        <f t="shared" si="12"/>
        <v>5706.290310283086</v>
      </c>
      <c r="I28" s="157">
        <f t="shared" si="12"/>
        <v>5823.8590668296883</v>
      </c>
      <c r="J28" s="157">
        <f t="shared" si="12"/>
        <v>6049.3961558783176</v>
      </c>
      <c r="K28" s="157">
        <f t="shared" si="12"/>
        <v>6304.538930017804</v>
      </c>
      <c r="L28" s="157">
        <f t="shared" si="12"/>
        <v>6331.8092703072234</v>
      </c>
      <c r="M28" s="157">
        <f t="shared" si="12"/>
        <v>6154.0856007821749</v>
      </c>
      <c r="N28" s="157">
        <f t="shared" si="12"/>
        <v>6509.7102230571327</v>
      </c>
      <c r="O28" s="157">
        <f t="shared" si="12"/>
        <v>6510.992126744819</v>
      </c>
      <c r="P28" s="157">
        <f t="shared" si="12"/>
        <v>6218.452832533113</v>
      </c>
      <c r="Q28" s="157">
        <f t="shared" si="12"/>
        <v>5934.9614729135392</v>
      </c>
      <c r="R28" s="157">
        <f t="shared" si="12"/>
        <v>5871.2853968200343</v>
      </c>
      <c r="S28" s="157">
        <f t="shared" si="12"/>
        <v>6045.7049836311617</v>
      </c>
      <c r="T28" s="157">
        <f t="shared" si="12"/>
        <v>5938.0143728123503</v>
      </c>
      <c r="U28" s="157">
        <f t="shared" si="12"/>
        <v>5772.1446683202685</v>
      </c>
      <c r="V28" s="157">
        <f t="shared" si="12"/>
        <v>5549.0630698505656</v>
      </c>
      <c r="W28" s="157">
        <f t="shared" si="12"/>
        <v>5339.0421206093679</v>
      </c>
      <c r="X28" s="157">
        <f t="shared" si="12"/>
        <v>5287.6611985832405</v>
      </c>
      <c r="Y28" s="157">
        <f t="shared" si="12"/>
        <v>5137.6837203569612</v>
      </c>
      <c r="Z28" s="157">
        <f t="shared" si="12"/>
        <v>5405.9382196904207</v>
      </c>
      <c r="AA28" s="157">
        <f t="shared" si="12"/>
        <v>5007.5487595554378</v>
      </c>
      <c r="AB28" s="157">
        <f t="shared" si="12"/>
        <v>5195.8302026731944</v>
      </c>
      <c r="AC28" s="157">
        <f t="shared" si="12"/>
        <v>5629.2845788829245</v>
      </c>
      <c r="AD28" s="157">
        <f t="shared" si="12"/>
        <v>5392.245153674372</v>
      </c>
      <c r="AE28" s="157">
        <f t="shared" si="12"/>
        <v>5423.4584578881322</v>
      </c>
      <c r="AF28" s="157">
        <f t="shared" si="12"/>
        <v>5478.351360405064</v>
      </c>
      <c r="AG28" s="157">
        <f t="shared" si="12"/>
        <v>5787.0618722607687</v>
      </c>
      <c r="AH28" s="157">
        <f t="shared" ref="AH28:AI28" si="13">SUM(AH16:AH17)</f>
        <v>6088.5206596251683</v>
      </c>
      <c r="AI28" s="157">
        <f t="shared" si="13"/>
        <v>5735.7638222387068</v>
      </c>
      <c r="AJ28" s="157">
        <f t="shared" ref="AJ28" si="14">SUM(AJ16:AJ17)</f>
        <v>5760.445959294073</v>
      </c>
      <c r="AK28" s="157"/>
      <c r="AL28" s="150">
        <f>AJ28/AJ20</f>
        <v>0.27750055683535724</v>
      </c>
      <c r="AM28" s="150">
        <f t="shared" si="10"/>
        <v>-9.667307106010525E-3</v>
      </c>
    </row>
    <row r="29" spans="2:39" x14ac:dyDescent="0.25">
      <c r="B29" s="237" t="s">
        <v>266</v>
      </c>
      <c r="C29" s="156" t="s">
        <v>205</v>
      </c>
      <c r="E29" s="143" t="s">
        <v>208</v>
      </c>
      <c r="F29" s="157">
        <f t="shared" ref="F29:AG30" si="15">F18</f>
        <v>355.036</v>
      </c>
      <c r="G29" s="157">
        <f t="shared" si="15"/>
        <v>315.14515999999998</v>
      </c>
      <c r="H29" s="157">
        <f t="shared" si="15"/>
        <v>255.60083999999998</v>
      </c>
      <c r="I29" s="157">
        <f t="shared" si="15"/>
        <v>357.2998</v>
      </c>
      <c r="J29" s="157">
        <f t="shared" si="15"/>
        <v>269.64124000000004</v>
      </c>
      <c r="K29" s="157">
        <f t="shared" si="15"/>
        <v>494.59520000000003</v>
      </c>
      <c r="L29" s="157">
        <f t="shared" si="15"/>
        <v>484.03343999999993</v>
      </c>
      <c r="M29" s="157">
        <f t="shared" si="15"/>
        <v>423.48680000000002</v>
      </c>
      <c r="N29" s="157">
        <f t="shared" si="15"/>
        <v>305.58044000000001</v>
      </c>
      <c r="O29" s="157">
        <f t="shared" si="15"/>
        <v>383.22723999999999</v>
      </c>
      <c r="P29" s="157">
        <f t="shared" si="15"/>
        <v>366.38315999999998</v>
      </c>
      <c r="Q29" s="157">
        <f t="shared" si="15"/>
        <v>385.28247999999996</v>
      </c>
      <c r="R29" s="157">
        <f t="shared" si="15"/>
        <v>273.89956000000001</v>
      </c>
      <c r="S29" s="157">
        <f t="shared" si="15"/>
        <v>386.76</v>
      </c>
      <c r="T29" s="157">
        <f t="shared" si="15"/>
        <v>240.79571999999996</v>
      </c>
      <c r="U29" s="157">
        <f t="shared" si="15"/>
        <v>266.73371999999995</v>
      </c>
      <c r="V29" s="157">
        <f t="shared" si="15"/>
        <v>254.85636</v>
      </c>
      <c r="W29" s="157">
        <f t="shared" si="15"/>
        <v>376.76671999999996</v>
      </c>
      <c r="X29" s="157">
        <f t="shared" si="15"/>
        <v>262.20744000000002</v>
      </c>
      <c r="Y29" s="157">
        <f t="shared" si="15"/>
        <v>307.32239999999996</v>
      </c>
      <c r="Z29" s="157">
        <f t="shared" si="15"/>
        <v>427.93387999999993</v>
      </c>
      <c r="AA29" s="157">
        <f t="shared" si="15"/>
        <v>360.67856</v>
      </c>
      <c r="AB29" s="157">
        <f t="shared" si="15"/>
        <v>229.39619999999999</v>
      </c>
      <c r="AC29" s="157">
        <f t="shared" si="15"/>
        <v>515.69275999999991</v>
      </c>
      <c r="AD29" s="157">
        <f t="shared" si="15"/>
        <v>391.07495680000005</v>
      </c>
      <c r="AE29" s="157">
        <f t="shared" si="15"/>
        <v>401.14668</v>
      </c>
      <c r="AF29" s="157">
        <f t="shared" si="15"/>
        <v>433.59667999999999</v>
      </c>
      <c r="AG29" s="157">
        <f t="shared" si="15"/>
        <v>332.74647999999996</v>
      </c>
      <c r="AH29" s="157">
        <f t="shared" ref="AH29:AI29" si="16">AH18</f>
        <v>461.05708000000004</v>
      </c>
      <c r="AI29" s="157">
        <f t="shared" si="16"/>
        <v>343.90247759999994</v>
      </c>
      <c r="AJ29" s="157">
        <f t="shared" ref="AJ29" si="17">AJ18</f>
        <v>399.48303999999996</v>
      </c>
      <c r="AK29" s="157"/>
      <c r="AL29" s="150">
        <f>AJ29/AJ20</f>
        <v>1.9244476352984739E-2</v>
      </c>
      <c r="AM29" s="150">
        <f t="shared" si="10"/>
        <v>0.12519023422976813</v>
      </c>
    </row>
    <row r="30" spans="2:39" x14ac:dyDescent="0.25">
      <c r="B30" s="237" t="s">
        <v>199</v>
      </c>
      <c r="C30" s="156" t="s">
        <v>200</v>
      </c>
      <c r="E30" s="143" t="s">
        <v>208</v>
      </c>
      <c r="F30" s="157">
        <f t="shared" si="15"/>
        <v>96.677023188405784</v>
      </c>
      <c r="G30" s="157">
        <f t="shared" si="15"/>
        <v>99.628382821946872</v>
      </c>
      <c r="H30" s="157">
        <f t="shared" si="15"/>
        <v>118.08579710144927</v>
      </c>
      <c r="I30" s="157">
        <f t="shared" si="15"/>
        <v>99.875217391304361</v>
      </c>
      <c r="J30" s="157">
        <f t="shared" si="15"/>
        <v>98.719420289855051</v>
      </c>
      <c r="K30" s="157">
        <f t="shared" si="15"/>
        <v>86.267101449275344</v>
      </c>
      <c r="L30" s="157">
        <f t="shared" si="15"/>
        <v>87.18695652173912</v>
      </c>
      <c r="M30" s="157">
        <f t="shared" si="15"/>
        <v>82.633913043478259</v>
      </c>
      <c r="N30" s="157">
        <f t="shared" si="15"/>
        <v>95.371594202898564</v>
      </c>
      <c r="O30" s="157">
        <f t="shared" si="15"/>
        <v>103.53391304347825</v>
      </c>
      <c r="P30" s="157">
        <f t="shared" si="15"/>
        <v>91.8436231884058</v>
      </c>
      <c r="Q30" s="157">
        <f t="shared" si="15"/>
        <v>83.63666666666667</v>
      </c>
      <c r="R30" s="157">
        <f t="shared" si="15"/>
        <v>80.805362318840594</v>
      </c>
      <c r="S30" s="157">
        <f t="shared" si="15"/>
        <v>78.482608695652175</v>
      </c>
      <c r="T30" s="157">
        <f t="shared" si="15"/>
        <v>66.857681159420295</v>
      </c>
      <c r="U30" s="157">
        <f t="shared" si="15"/>
        <v>60.814599999999999</v>
      </c>
      <c r="V30" s="157">
        <f t="shared" si="15"/>
        <v>64.755533333333346</v>
      </c>
      <c r="W30" s="157">
        <f t="shared" si="15"/>
        <v>50.899933333333344</v>
      </c>
      <c r="X30" s="157">
        <f t="shared" si="15"/>
        <v>66.973133333333351</v>
      </c>
      <c r="Y30" s="157">
        <f t="shared" si="15"/>
        <v>89.020800000000008</v>
      </c>
      <c r="Z30" s="157">
        <f t="shared" si="15"/>
        <v>98.243200000000016</v>
      </c>
      <c r="AA30" s="157">
        <f t="shared" si="15"/>
        <v>70.265799999999999</v>
      </c>
      <c r="AB30" s="157">
        <f t="shared" si="15"/>
        <v>46.351066666666675</v>
      </c>
      <c r="AC30" s="157">
        <f t="shared" si="15"/>
        <v>47.090266666666672</v>
      </c>
      <c r="AD30" s="157">
        <f t="shared" si="15"/>
        <v>54.549733333333336</v>
      </c>
      <c r="AE30" s="157">
        <f t="shared" si="15"/>
        <v>64.265666666666661</v>
      </c>
      <c r="AF30" s="157">
        <f t="shared" si="15"/>
        <v>79.107600000000019</v>
      </c>
      <c r="AG30" s="157">
        <f t="shared" si="15"/>
        <v>83.988666666666674</v>
      </c>
      <c r="AH30" s="157">
        <f t="shared" ref="AH30:AI30" si="18">AH19</f>
        <v>88.762666666666675</v>
      </c>
      <c r="AI30" s="157">
        <f t="shared" si="18"/>
        <v>91.980533333333341</v>
      </c>
      <c r="AJ30" s="157">
        <f t="shared" ref="AJ30" si="19">AJ19</f>
        <v>109.40233333333333</v>
      </c>
      <c r="AK30" s="157"/>
      <c r="AL30" s="150">
        <f>AJ30/AJ20</f>
        <v>5.2702878620195931E-3</v>
      </c>
      <c r="AM30" s="150">
        <f t="shared" si="10"/>
        <v>0.13162703737917389</v>
      </c>
    </row>
    <row r="31" spans="2:39" x14ac:dyDescent="0.25">
      <c r="F31" s="155"/>
      <c r="G31" s="155"/>
      <c r="H31" s="155"/>
      <c r="I31" s="155"/>
      <c r="J31" s="155"/>
      <c r="K31" s="155"/>
      <c r="L31" s="155"/>
      <c r="M31" s="155"/>
      <c r="N31" s="155"/>
      <c r="O31" s="155"/>
      <c r="P31" s="155"/>
      <c r="Q31" s="155"/>
      <c r="R31" s="155"/>
      <c r="S31" s="155"/>
      <c r="T31" s="155"/>
      <c r="U31" s="155"/>
      <c r="V31" s="155"/>
      <c r="W31" s="155"/>
      <c r="X31" s="155"/>
      <c r="Y31" s="155"/>
      <c r="Z31" s="155"/>
      <c r="AA31" s="155"/>
      <c r="AB31" s="155"/>
      <c r="AC31" s="155"/>
      <c r="AD31" s="155"/>
      <c r="AE31" s="155"/>
      <c r="AF31" s="155"/>
      <c r="AG31" s="155"/>
      <c r="AH31" s="155"/>
      <c r="AI31" s="155"/>
      <c r="AJ31" s="155"/>
      <c r="AK31" s="155"/>
      <c r="AM31" s="150"/>
    </row>
    <row r="32" spans="2:39" x14ac:dyDescent="0.25">
      <c r="D32" s="143" t="s">
        <v>206</v>
      </c>
      <c r="F32" s="157">
        <f>SUM(F29:F30)</f>
        <v>451.71302318840577</v>
      </c>
      <c r="G32" s="157">
        <f t="shared" ref="G32:AG32" si="20">SUM(G29:G30)</f>
        <v>414.77354282194688</v>
      </c>
      <c r="H32" s="157">
        <f t="shared" si="20"/>
        <v>373.68663710144926</v>
      </c>
      <c r="I32" s="157">
        <f t="shared" si="20"/>
        <v>457.17501739130438</v>
      </c>
      <c r="J32" s="157">
        <f t="shared" si="20"/>
        <v>368.3606602898551</v>
      </c>
      <c r="K32" s="157">
        <f t="shared" si="20"/>
        <v>580.86230144927538</v>
      </c>
      <c r="L32" s="157">
        <f t="shared" si="20"/>
        <v>571.22039652173908</v>
      </c>
      <c r="M32" s="157">
        <f t="shared" si="20"/>
        <v>506.1207130434783</v>
      </c>
      <c r="N32" s="157">
        <f t="shared" si="20"/>
        <v>400.95203420289857</v>
      </c>
      <c r="O32" s="157">
        <f t="shared" si="20"/>
        <v>486.76115304347826</v>
      </c>
      <c r="P32" s="157">
        <f t="shared" si="20"/>
        <v>458.22678318840576</v>
      </c>
      <c r="Q32" s="157">
        <f t="shared" si="20"/>
        <v>468.91914666666662</v>
      </c>
      <c r="R32" s="157">
        <f t="shared" si="20"/>
        <v>354.7049223188406</v>
      </c>
      <c r="S32" s="157">
        <f t="shared" si="20"/>
        <v>465.24260869565217</v>
      </c>
      <c r="T32" s="157">
        <f t="shared" si="20"/>
        <v>307.65340115942024</v>
      </c>
      <c r="U32" s="157">
        <f t="shared" si="20"/>
        <v>327.54831999999993</v>
      </c>
      <c r="V32" s="157">
        <f t="shared" si="20"/>
        <v>319.61189333333334</v>
      </c>
      <c r="W32" s="157">
        <f t="shared" si="20"/>
        <v>427.66665333333333</v>
      </c>
      <c r="X32" s="157">
        <f t="shared" si="20"/>
        <v>329.18057333333337</v>
      </c>
      <c r="Y32" s="157">
        <f t="shared" si="20"/>
        <v>396.34319999999997</v>
      </c>
      <c r="Z32" s="157">
        <f t="shared" si="20"/>
        <v>526.17707999999993</v>
      </c>
      <c r="AA32" s="157">
        <f t="shared" si="20"/>
        <v>430.94436000000002</v>
      </c>
      <c r="AB32" s="157">
        <f t="shared" si="20"/>
        <v>275.74726666666669</v>
      </c>
      <c r="AC32" s="157">
        <f t="shared" si="20"/>
        <v>562.78302666666661</v>
      </c>
      <c r="AD32" s="157">
        <f t="shared" si="20"/>
        <v>445.62469013333339</v>
      </c>
      <c r="AE32" s="157">
        <f t="shared" si="20"/>
        <v>465.41234666666668</v>
      </c>
      <c r="AF32" s="157">
        <f t="shared" si="20"/>
        <v>512.70428000000004</v>
      </c>
      <c r="AG32" s="157">
        <f t="shared" si="20"/>
        <v>416.73514666666665</v>
      </c>
      <c r="AH32" s="157">
        <f t="shared" ref="AH32:AI32" si="21">SUM(AH29:AH30)</f>
        <v>549.81974666666667</v>
      </c>
      <c r="AI32" s="157">
        <f t="shared" si="21"/>
        <v>435.88301093333325</v>
      </c>
      <c r="AJ32" s="157">
        <f t="shared" ref="AJ32" si="22">SUM(AJ29:AJ30)</f>
        <v>508.88537333333329</v>
      </c>
      <c r="AK32" s="157"/>
      <c r="AL32" s="150">
        <f>AJ32/AJ20</f>
        <v>2.4514764215004332E-2</v>
      </c>
      <c r="AM32" s="150">
        <f>(AJ32-F32)/F32</f>
        <v>0.12656785881748067</v>
      </c>
    </row>
    <row r="33" spans="2:39" x14ac:dyDescent="0.25">
      <c r="D33" s="143" t="s">
        <v>207</v>
      </c>
      <c r="E33" s="143" t="s">
        <v>208</v>
      </c>
      <c r="F33" s="157">
        <f>SUM(F3:F7,F9,F11,F13)</f>
        <v>11754.218612989254</v>
      </c>
      <c r="G33" s="157">
        <f t="shared" ref="G33:AG33" si="23">SUM(G3:G7,G9,G11,G13)</f>
        <v>11981.107962661434</v>
      </c>
      <c r="H33" s="157">
        <f t="shared" si="23"/>
        <v>12202.535745307116</v>
      </c>
      <c r="I33" s="157">
        <f t="shared" si="23"/>
        <v>12308.559164755068</v>
      </c>
      <c r="J33" s="157">
        <f t="shared" si="23"/>
        <v>12339.854376874642</v>
      </c>
      <c r="K33" s="157">
        <f t="shared" si="23"/>
        <v>12452.805500552009</v>
      </c>
      <c r="L33" s="157">
        <f t="shared" si="23"/>
        <v>12897.004620925845</v>
      </c>
      <c r="M33" s="157">
        <f t="shared" si="23"/>
        <v>13275.916388077263</v>
      </c>
      <c r="N33" s="157">
        <f t="shared" si="23"/>
        <v>13538.110098160412</v>
      </c>
      <c r="O33" s="157">
        <f t="shared" si="23"/>
        <v>13200.83861271257</v>
      </c>
      <c r="P33" s="157">
        <f t="shared" si="23"/>
        <v>12700.793783995283</v>
      </c>
      <c r="Q33" s="157">
        <f t="shared" si="23"/>
        <v>12730.12339709606</v>
      </c>
      <c r="R33" s="157">
        <f t="shared" si="23"/>
        <v>12681.684275040589</v>
      </c>
      <c r="S33" s="157">
        <f t="shared" si="23"/>
        <v>12709.786335617773</v>
      </c>
      <c r="T33" s="157">
        <f t="shared" si="23"/>
        <v>12634.167201483222</v>
      </c>
      <c r="U33" s="157">
        <f t="shared" si="23"/>
        <v>12630.593661212581</v>
      </c>
      <c r="V33" s="157">
        <f t="shared" si="23"/>
        <v>12726.081285365164</v>
      </c>
      <c r="W33" s="157">
        <f t="shared" si="23"/>
        <v>12324.847033136446</v>
      </c>
      <c r="X33" s="157">
        <f t="shared" si="23"/>
        <v>12336.555394996951</v>
      </c>
      <c r="Y33" s="157">
        <f t="shared" si="23"/>
        <v>12148.98046842455</v>
      </c>
      <c r="Z33" s="157">
        <f t="shared" si="23"/>
        <v>11897.082334627667</v>
      </c>
      <c r="AA33" s="157">
        <f t="shared" si="23"/>
        <v>11765.037971715123</v>
      </c>
      <c r="AB33" s="157">
        <f t="shared" si="23"/>
        <v>12483.940787922706</v>
      </c>
      <c r="AC33" s="157">
        <f t="shared" si="23"/>
        <v>12597.481304299388</v>
      </c>
      <c r="AD33" s="157">
        <f t="shared" si="23"/>
        <v>12504.327806012403</v>
      </c>
      <c r="AE33" s="157">
        <f t="shared" si="23"/>
        <v>12959.675565690688</v>
      </c>
      <c r="AF33" s="157">
        <f t="shared" si="23"/>
        <v>13330.274475190512</v>
      </c>
      <c r="AG33" s="157">
        <f t="shared" si="23"/>
        <v>13765.021716620826</v>
      </c>
      <c r="AH33" s="157">
        <f t="shared" ref="AH33:AI33" si="24">SUM(AH3:AH7,AH9,AH11,AH13)</f>
        <v>14085.724166398208</v>
      </c>
      <c r="AI33" s="157">
        <f t="shared" si="24"/>
        <v>13719.727733461928</v>
      </c>
      <c r="AJ33" s="157">
        <f t="shared" ref="AJ33" si="25">SUM(AJ3:AJ7,AJ9,AJ11,AJ13)</f>
        <v>13886.317669632308</v>
      </c>
      <c r="AK33" s="157"/>
      <c r="AL33" s="150">
        <f>AJ33/AJ20</f>
        <v>0.66895183340767883</v>
      </c>
      <c r="AM33" s="150">
        <f t="shared" ref="AM33:AM34" si="26">(AJ33-F33)/F33</f>
        <v>0.1813901142086069</v>
      </c>
    </row>
    <row r="34" spans="2:39" x14ac:dyDescent="0.25">
      <c r="D34" s="143" t="s">
        <v>209</v>
      </c>
      <c r="E34" s="143" t="s">
        <v>208</v>
      </c>
      <c r="F34" s="157">
        <f>SUM(F8,F10,F12,F14:F17)</f>
        <v>6305.510587902465</v>
      </c>
      <c r="G34" s="157">
        <f t="shared" ref="G34:AG34" si="27">SUM(G8,G10,G12,G14:G17)</f>
        <v>6290.68909124534</v>
      </c>
      <c r="H34" s="157">
        <f t="shared" si="27"/>
        <v>6216.1518942091998</v>
      </c>
      <c r="I34" s="157">
        <f t="shared" si="27"/>
        <v>6339.9155925268133</v>
      </c>
      <c r="J34" s="157">
        <f t="shared" si="27"/>
        <v>6570.1350005719596</v>
      </c>
      <c r="K34" s="157">
        <f t="shared" si="27"/>
        <v>6834.713117114271</v>
      </c>
      <c r="L34" s="157">
        <f t="shared" si="27"/>
        <v>6886.1681027045252</v>
      </c>
      <c r="M34" s="157">
        <f t="shared" si="27"/>
        <v>6731.8327339256466</v>
      </c>
      <c r="N34" s="157">
        <f t="shared" si="27"/>
        <v>7101.973585560665</v>
      </c>
      <c r="O34" s="157">
        <f t="shared" si="27"/>
        <v>7083.941086057951</v>
      </c>
      <c r="P34" s="157">
        <f t="shared" si="27"/>
        <v>6768.2024672374928</v>
      </c>
      <c r="Q34" s="157">
        <f t="shared" si="27"/>
        <v>6491.8365833330536</v>
      </c>
      <c r="R34" s="157">
        <f t="shared" si="27"/>
        <v>6433.6021304978995</v>
      </c>
      <c r="S34" s="157">
        <f t="shared" si="27"/>
        <v>6607.4743145722659</v>
      </c>
      <c r="T34" s="157">
        <f t="shared" si="27"/>
        <v>6489.6375003669364</v>
      </c>
      <c r="U34" s="157">
        <f t="shared" si="27"/>
        <v>6345.5322710756109</v>
      </c>
      <c r="V34" s="157">
        <f t="shared" si="27"/>
        <v>6134.441654101438</v>
      </c>
      <c r="W34" s="157">
        <f t="shared" si="27"/>
        <v>5892.8053537502283</v>
      </c>
      <c r="X34" s="157">
        <f t="shared" si="27"/>
        <v>5848.2408253400126</v>
      </c>
      <c r="Y34" s="157">
        <f t="shared" si="27"/>
        <v>5689.4588399557451</v>
      </c>
      <c r="Z34" s="157">
        <f t="shared" si="27"/>
        <v>5936.7872267946914</v>
      </c>
      <c r="AA34" s="157">
        <f t="shared" si="27"/>
        <v>5532.2778430075532</v>
      </c>
      <c r="AB34" s="157">
        <f t="shared" si="27"/>
        <v>5777.6150724483614</v>
      </c>
      <c r="AC34" s="157">
        <f t="shared" si="27"/>
        <v>6205.8108212946772</v>
      </c>
      <c r="AD34" s="157">
        <f t="shared" si="27"/>
        <v>5935.7267604159806</v>
      </c>
      <c r="AE34" s="157">
        <f t="shared" si="27"/>
        <v>5995.0896665806858</v>
      </c>
      <c r="AF34" s="157">
        <f t="shared" si="27"/>
        <v>6065.9965551067544</v>
      </c>
      <c r="AG34" s="157">
        <f t="shared" si="27"/>
        <v>6395.2718204378652</v>
      </c>
      <c r="AH34" s="157">
        <f t="shared" ref="AH34:AI34" si="28">SUM(AH8,AH10,AH12,AH14:AH17)</f>
        <v>6731.2125288987436</v>
      </c>
      <c r="AI34" s="157">
        <f t="shared" si="28"/>
        <v>6332.5009012879582</v>
      </c>
      <c r="AJ34" s="157">
        <f t="shared" ref="AJ34" si="29">SUM(AJ8,AJ10,AJ12,AJ14:AJ17)</f>
        <v>6363.1191203725075</v>
      </c>
      <c r="AK34" s="157"/>
      <c r="AL34" s="150">
        <f>AJ34/AJ20</f>
        <v>0.30653340237731691</v>
      </c>
      <c r="AM34" s="150">
        <f t="shared" si="26"/>
        <v>9.1362200835200021E-3</v>
      </c>
    </row>
    <row r="35" spans="2:39" x14ac:dyDescent="0.25">
      <c r="F35" s="160"/>
      <c r="G35" s="160"/>
      <c r="H35" s="160"/>
      <c r="I35" s="160"/>
      <c r="J35" s="160"/>
      <c r="K35" s="160"/>
      <c r="L35" s="160"/>
      <c r="M35" s="160"/>
      <c r="N35" s="160"/>
      <c r="O35" s="160"/>
      <c r="P35" s="160"/>
      <c r="Q35" s="160"/>
      <c r="R35" s="160"/>
      <c r="S35" s="160"/>
      <c r="T35" s="160"/>
      <c r="U35" s="160"/>
      <c r="V35" s="160"/>
      <c r="W35" s="160"/>
      <c r="X35" s="160"/>
      <c r="Y35" s="160"/>
      <c r="Z35" s="160"/>
      <c r="AA35" s="160"/>
      <c r="AB35" s="160"/>
      <c r="AC35" s="160"/>
      <c r="AD35" s="160"/>
      <c r="AE35" s="160"/>
      <c r="AF35" s="160"/>
      <c r="AG35" s="160"/>
      <c r="AH35" s="160"/>
      <c r="AI35" s="160"/>
      <c r="AJ35" s="160"/>
      <c r="AK35" s="160"/>
      <c r="AL35" s="150"/>
    </row>
    <row r="36" spans="2:39" x14ac:dyDescent="0.25">
      <c r="B36" s="159" t="s">
        <v>402</v>
      </c>
    </row>
    <row r="60" spans="4:38" s="147" customFormat="1" x14ac:dyDescent="0.25">
      <c r="F60" s="147">
        <v>1990</v>
      </c>
      <c r="G60" s="147">
        <v>1991</v>
      </c>
      <c r="H60" s="147">
        <v>1992</v>
      </c>
      <c r="I60" s="147">
        <v>1993</v>
      </c>
      <c r="J60" s="147">
        <v>1994</v>
      </c>
      <c r="K60" s="147">
        <v>1995</v>
      </c>
      <c r="L60" s="147">
        <v>1996</v>
      </c>
      <c r="M60" s="147">
        <v>1997</v>
      </c>
      <c r="N60" s="147">
        <v>1998</v>
      </c>
      <c r="O60" s="147">
        <v>1999</v>
      </c>
      <c r="P60" s="147">
        <v>2000</v>
      </c>
      <c r="Q60" s="147">
        <v>2001</v>
      </c>
      <c r="R60" s="147">
        <v>2002</v>
      </c>
      <c r="S60" s="147">
        <v>2003</v>
      </c>
      <c r="T60" s="147">
        <v>2004</v>
      </c>
      <c r="U60" s="147">
        <v>2005</v>
      </c>
      <c r="V60" s="147">
        <v>2006</v>
      </c>
      <c r="W60" s="147">
        <v>2007</v>
      </c>
      <c r="X60" s="147">
        <v>2008</v>
      </c>
      <c r="Y60" s="147">
        <v>2009</v>
      </c>
      <c r="Z60" s="147">
        <v>2010</v>
      </c>
      <c r="AA60" s="147">
        <v>2011</v>
      </c>
      <c r="AB60" s="147">
        <v>2012</v>
      </c>
      <c r="AC60" s="147">
        <v>2013</v>
      </c>
      <c r="AD60" s="147">
        <v>2014</v>
      </c>
      <c r="AE60" s="147">
        <v>2015</v>
      </c>
      <c r="AF60" s="147">
        <v>2016</v>
      </c>
      <c r="AG60" s="147">
        <v>2017</v>
      </c>
      <c r="AH60" s="147">
        <v>2018</v>
      </c>
      <c r="AI60" s="147">
        <v>2019</v>
      </c>
      <c r="AJ60" s="147">
        <v>2020</v>
      </c>
      <c r="AL60" s="147" t="s">
        <v>383</v>
      </c>
    </row>
    <row r="61" spans="4:38" x14ac:dyDescent="0.25">
      <c r="D61" s="143" t="s">
        <v>206</v>
      </c>
      <c r="F61" s="157">
        <f t="shared" ref="F61:AE61" si="30">SUM(F18:F19)</f>
        <v>451.71302318840577</v>
      </c>
      <c r="G61" s="157">
        <f t="shared" si="30"/>
        <v>414.77354282194688</v>
      </c>
      <c r="H61" s="157">
        <f t="shared" si="30"/>
        <v>373.68663710144926</v>
      </c>
      <c r="I61" s="157">
        <f t="shared" si="30"/>
        <v>457.17501739130438</v>
      </c>
      <c r="J61" s="157">
        <f t="shared" si="30"/>
        <v>368.3606602898551</v>
      </c>
      <c r="K61" s="157">
        <f t="shared" si="30"/>
        <v>580.86230144927538</v>
      </c>
      <c r="L61" s="157">
        <f t="shared" si="30"/>
        <v>571.22039652173908</v>
      </c>
      <c r="M61" s="157">
        <f t="shared" si="30"/>
        <v>506.1207130434783</v>
      </c>
      <c r="N61" s="157">
        <f t="shared" si="30"/>
        <v>400.95203420289857</v>
      </c>
      <c r="O61" s="157">
        <f t="shared" si="30"/>
        <v>486.76115304347826</v>
      </c>
      <c r="P61" s="157">
        <f t="shared" si="30"/>
        <v>458.22678318840576</v>
      </c>
      <c r="Q61" s="157">
        <f t="shared" si="30"/>
        <v>468.91914666666662</v>
      </c>
      <c r="R61" s="157">
        <f t="shared" si="30"/>
        <v>354.7049223188406</v>
      </c>
      <c r="S61" s="157">
        <f t="shared" si="30"/>
        <v>465.24260869565217</v>
      </c>
      <c r="T61" s="157">
        <f t="shared" si="30"/>
        <v>307.65340115942024</v>
      </c>
      <c r="U61" s="157">
        <f t="shared" si="30"/>
        <v>327.54831999999993</v>
      </c>
      <c r="V61" s="157">
        <f t="shared" si="30"/>
        <v>319.61189333333334</v>
      </c>
      <c r="W61" s="157">
        <f t="shared" si="30"/>
        <v>427.66665333333333</v>
      </c>
      <c r="X61" s="157">
        <f t="shared" si="30"/>
        <v>329.18057333333337</v>
      </c>
      <c r="Y61" s="157">
        <f t="shared" si="30"/>
        <v>396.34319999999997</v>
      </c>
      <c r="Z61" s="157">
        <f t="shared" si="30"/>
        <v>526.17707999999993</v>
      </c>
      <c r="AA61" s="157">
        <f t="shared" si="30"/>
        <v>430.94436000000002</v>
      </c>
      <c r="AB61" s="157">
        <f t="shared" si="30"/>
        <v>275.74726666666669</v>
      </c>
      <c r="AC61" s="157">
        <f t="shared" si="30"/>
        <v>562.78302666666661</v>
      </c>
      <c r="AD61" s="157">
        <f t="shared" si="30"/>
        <v>445.62469013333339</v>
      </c>
      <c r="AE61" s="157">
        <f t="shared" si="30"/>
        <v>465.41234666666668</v>
      </c>
      <c r="AF61" s="157">
        <f t="shared" ref="AF61:AI61" si="31">SUM(AF18:AF19)</f>
        <v>512.70428000000004</v>
      </c>
      <c r="AG61" s="157">
        <f t="shared" si="31"/>
        <v>416.73514666666665</v>
      </c>
      <c r="AH61" s="157">
        <f>SUM(AH18:AH19)</f>
        <v>549.81974666666667</v>
      </c>
      <c r="AI61" s="157">
        <f t="shared" si="31"/>
        <v>435.88301093333325</v>
      </c>
      <c r="AJ61" s="157">
        <f t="shared" ref="AJ61" si="32">SUM(AJ18:AJ19)</f>
        <v>508.88537333333329</v>
      </c>
      <c r="AK61" s="157"/>
      <c r="AL61" s="163">
        <f>AJ61/AI20</f>
        <v>2.4838080840922882E-2</v>
      </c>
    </row>
    <row r="62" spans="4:38" x14ac:dyDescent="0.25">
      <c r="D62" s="143" t="s">
        <v>209</v>
      </c>
      <c r="F62" s="157">
        <f t="shared" ref="F62:AE62" si="33">SUM(F8,F10,F12,F14:F17)</f>
        <v>6305.510587902465</v>
      </c>
      <c r="G62" s="157">
        <f t="shared" si="33"/>
        <v>6290.68909124534</v>
      </c>
      <c r="H62" s="157">
        <f t="shared" si="33"/>
        <v>6216.1518942091998</v>
      </c>
      <c r="I62" s="157">
        <f t="shared" si="33"/>
        <v>6339.9155925268133</v>
      </c>
      <c r="J62" s="157">
        <f t="shared" si="33"/>
        <v>6570.1350005719596</v>
      </c>
      <c r="K62" s="157">
        <f t="shared" si="33"/>
        <v>6834.713117114271</v>
      </c>
      <c r="L62" s="157">
        <f t="shared" si="33"/>
        <v>6886.1681027045252</v>
      </c>
      <c r="M62" s="157">
        <f t="shared" si="33"/>
        <v>6731.8327339256466</v>
      </c>
      <c r="N62" s="157">
        <f t="shared" si="33"/>
        <v>7101.973585560665</v>
      </c>
      <c r="O62" s="157">
        <f t="shared" si="33"/>
        <v>7083.941086057951</v>
      </c>
      <c r="P62" s="157">
        <f t="shared" si="33"/>
        <v>6768.2024672374928</v>
      </c>
      <c r="Q62" s="157">
        <f t="shared" si="33"/>
        <v>6491.8365833330536</v>
      </c>
      <c r="R62" s="157">
        <f t="shared" si="33"/>
        <v>6433.6021304978995</v>
      </c>
      <c r="S62" s="157">
        <f t="shared" si="33"/>
        <v>6607.4743145722659</v>
      </c>
      <c r="T62" s="157">
        <f t="shared" si="33"/>
        <v>6489.6375003669364</v>
      </c>
      <c r="U62" s="157">
        <f t="shared" si="33"/>
        <v>6345.5322710756109</v>
      </c>
      <c r="V62" s="157">
        <f t="shared" si="33"/>
        <v>6134.441654101438</v>
      </c>
      <c r="W62" s="157">
        <f t="shared" si="33"/>
        <v>5892.8053537502283</v>
      </c>
      <c r="X62" s="157">
        <f t="shared" si="33"/>
        <v>5848.2408253400126</v>
      </c>
      <c r="Y62" s="157">
        <f t="shared" si="33"/>
        <v>5689.4588399557451</v>
      </c>
      <c r="Z62" s="157">
        <f t="shared" si="33"/>
        <v>5936.7872267946914</v>
      </c>
      <c r="AA62" s="157">
        <f t="shared" si="33"/>
        <v>5532.2778430075532</v>
      </c>
      <c r="AB62" s="157">
        <f t="shared" si="33"/>
        <v>5777.6150724483614</v>
      </c>
      <c r="AC62" s="157">
        <f t="shared" si="33"/>
        <v>6205.8108212946772</v>
      </c>
      <c r="AD62" s="157">
        <f t="shared" si="33"/>
        <v>5935.7267604159806</v>
      </c>
      <c r="AE62" s="157">
        <f t="shared" si="33"/>
        <v>5995.0896665806858</v>
      </c>
      <c r="AF62" s="157">
        <f t="shared" ref="AF62:AI62" si="34">SUM(AF8,AF10,AF12,AF14:AF17)</f>
        <v>6065.9965551067544</v>
      </c>
      <c r="AG62" s="157">
        <f t="shared" si="34"/>
        <v>6395.2718204378652</v>
      </c>
      <c r="AH62" s="157">
        <f t="shared" si="34"/>
        <v>6731.2125288987436</v>
      </c>
      <c r="AI62" s="157">
        <f t="shared" si="34"/>
        <v>6332.5009012879582</v>
      </c>
      <c r="AJ62" s="157">
        <f t="shared" ref="AJ62" si="35">SUM(AJ8,AJ10,AJ12,AJ14:AJ17)</f>
        <v>6363.1191203725075</v>
      </c>
      <c r="AK62" s="157"/>
      <c r="AL62" s="163">
        <f>AJ62/AI20</f>
        <v>0.3105761638951825</v>
      </c>
    </row>
    <row r="63" spans="4:38" x14ac:dyDescent="0.25">
      <c r="D63" s="143" t="s">
        <v>207</v>
      </c>
      <c r="F63" s="157">
        <f t="shared" ref="F63:AE63" si="36">SUM(F3:F7,F9,F11,F13)</f>
        <v>11754.218612989254</v>
      </c>
      <c r="G63" s="157">
        <f t="shared" si="36"/>
        <v>11981.107962661434</v>
      </c>
      <c r="H63" s="157">
        <f t="shared" si="36"/>
        <v>12202.535745307116</v>
      </c>
      <c r="I63" s="157">
        <f t="shared" si="36"/>
        <v>12308.559164755068</v>
      </c>
      <c r="J63" s="157">
        <f t="shared" si="36"/>
        <v>12339.854376874642</v>
      </c>
      <c r="K63" s="157">
        <f t="shared" si="36"/>
        <v>12452.805500552009</v>
      </c>
      <c r="L63" s="157">
        <f t="shared" si="36"/>
        <v>12897.004620925845</v>
      </c>
      <c r="M63" s="157">
        <f t="shared" si="36"/>
        <v>13275.916388077263</v>
      </c>
      <c r="N63" s="157">
        <f t="shared" si="36"/>
        <v>13538.110098160412</v>
      </c>
      <c r="O63" s="157">
        <f t="shared" si="36"/>
        <v>13200.83861271257</v>
      </c>
      <c r="P63" s="157">
        <f t="shared" si="36"/>
        <v>12700.793783995283</v>
      </c>
      <c r="Q63" s="157">
        <f t="shared" si="36"/>
        <v>12730.12339709606</v>
      </c>
      <c r="R63" s="157">
        <f t="shared" si="36"/>
        <v>12681.684275040589</v>
      </c>
      <c r="S63" s="157">
        <f t="shared" si="36"/>
        <v>12709.786335617773</v>
      </c>
      <c r="T63" s="157">
        <f t="shared" si="36"/>
        <v>12634.167201483222</v>
      </c>
      <c r="U63" s="157">
        <f t="shared" si="36"/>
        <v>12630.593661212581</v>
      </c>
      <c r="V63" s="157">
        <f t="shared" si="36"/>
        <v>12726.081285365164</v>
      </c>
      <c r="W63" s="157">
        <f t="shared" si="36"/>
        <v>12324.847033136446</v>
      </c>
      <c r="X63" s="157">
        <f t="shared" si="36"/>
        <v>12336.555394996951</v>
      </c>
      <c r="Y63" s="157">
        <f t="shared" si="36"/>
        <v>12148.98046842455</v>
      </c>
      <c r="Z63" s="157">
        <f t="shared" si="36"/>
        <v>11897.082334627667</v>
      </c>
      <c r="AA63" s="157">
        <f t="shared" si="36"/>
        <v>11765.037971715123</v>
      </c>
      <c r="AB63" s="157">
        <f t="shared" si="36"/>
        <v>12483.940787922706</v>
      </c>
      <c r="AC63" s="157">
        <f t="shared" si="36"/>
        <v>12597.481304299388</v>
      </c>
      <c r="AD63" s="157">
        <f t="shared" si="36"/>
        <v>12504.327806012403</v>
      </c>
      <c r="AE63" s="157">
        <f t="shared" si="36"/>
        <v>12959.675565690688</v>
      </c>
      <c r="AF63" s="157">
        <f t="shared" ref="AF63:AH63" si="37">SUM(AF3:AF7,AF9,AF11,AF13)</f>
        <v>13330.274475190512</v>
      </c>
      <c r="AG63" s="157">
        <f t="shared" si="37"/>
        <v>13765.021716620826</v>
      </c>
      <c r="AH63" s="157">
        <f t="shared" si="37"/>
        <v>14085.724166398208</v>
      </c>
      <c r="AI63" s="157">
        <f>SUM(AI3:AI7,AI9,AI11,AI13)</f>
        <v>13719.727733461928</v>
      </c>
      <c r="AJ63" s="157">
        <f>SUM(AJ3:AJ7,AJ9,AJ11,AJ13)</f>
        <v>13886.317669632308</v>
      </c>
      <c r="AK63" s="157"/>
      <c r="AL63" s="163">
        <f>AJ63/AI20</f>
        <v>0.6777744044829096</v>
      </c>
    </row>
    <row r="64" spans="4:38" x14ac:dyDescent="0.25">
      <c r="F64" s="161"/>
      <c r="G64" s="161"/>
      <c r="H64" s="161"/>
      <c r="I64" s="161"/>
      <c r="J64" s="161"/>
      <c r="K64" s="161"/>
      <c r="L64" s="161"/>
      <c r="M64" s="161"/>
      <c r="N64" s="161"/>
      <c r="O64" s="161"/>
      <c r="P64" s="161"/>
      <c r="Q64" s="161"/>
      <c r="R64" s="161"/>
      <c r="S64" s="161"/>
      <c r="T64" s="161"/>
      <c r="U64" s="161"/>
      <c r="V64" s="161"/>
      <c r="W64" s="161"/>
      <c r="X64" s="161"/>
      <c r="Y64" s="161"/>
      <c r="Z64" s="161"/>
      <c r="AA64" s="161"/>
      <c r="AB64" s="161"/>
      <c r="AC64" s="161"/>
      <c r="AD64" s="161"/>
      <c r="AE64" s="161"/>
      <c r="AF64" s="161"/>
      <c r="AG64" s="161"/>
      <c r="AH64" s="161"/>
      <c r="AI64" s="161"/>
      <c r="AJ64" s="161"/>
      <c r="AK64" s="161"/>
      <c r="AL64" s="144"/>
    </row>
    <row r="66" spans="2:37" x14ac:dyDescent="0.25">
      <c r="B66" s="159" t="s">
        <v>384</v>
      </c>
    </row>
    <row r="67" spans="2:37" x14ac:dyDescent="0.25">
      <c r="AH67" s="162"/>
      <c r="AI67" s="162"/>
      <c r="AJ67" s="162"/>
      <c r="AK67" s="162"/>
    </row>
    <row r="68" spans="2:37" x14ac:dyDescent="0.25">
      <c r="AH68" s="162"/>
      <c r="AI68" s="162"/>
      <c r="AJ68" s="162"/>
      <c r="AK68" s="162"/>
    </row>
    <row r="69" spans="2:37" x14ac:dyDescent="0.25">
      <c r="AH69" s="162"/>
      <c r="AI69" s="162"/>
      <c r="AJ69" s="162"/>
      <c r="AK69" s="162"/>
    </row>
    <row r="77" spans="2:37" x14ac:dyDescent="0.25">
      <c r="Z77" s="144"/>
    </row>
  </sheetData>
  <pageMargins left="0.7" right="0.7" top="0.75" bottom="0.75" header="0.3" footer="0.3"/>
  <pageSetup paperSize="9" orientation="portrait" r:id="rId1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rgb="FF00B0F0"/>
  </sheetPr>
  <dimension ref="B1:AG60"/>
  <sheetViews>
    <sheetView zoomScale="75" zoomScaleNormal="75" workbookViewId="0">
      <pane ySplit="1" topLeftCell="A2" activePane="bottomLeft" state="frozen"/>
      <selection pane="bottomLeft" activeCell="AB68" sqref="AB68"/>
    </sheetView>
  </sheetViews>
  <sheetFormatPr defaultRowHeight="15" x14ac:dyDescent="0.25"/>
  <cols>
    <col min="1" max="1" width="4" style="33" customWidth="1"/>
    <col min="2" max="2" width="36.85546875" style="33" customWidth="1"/>
    <col min="3" max="33" width="8.140625" style="33" customWidth="1"/>
    <col min="34" max="16384" width="9.140625" style="33"/>
  </cols>
  <sheetData>
    <row r="1" spans="2:33" x14ac:dyDescent="0.25">
      <c r="B1" s="34" t="s">
        <v>394</v>
      </c>
    </row>
    <row r="3" spans="2:33" x14ac:dyDescent="0.25">
      <c r="B3" s="35"/>
      <c r="C3" s="36">
        <v>1990</v>
      </c>
      <c r="D3" s="36">
        <v>1991</v>
      </c>
      <c r="E3" s="36">
        <v>1992</v>
      </c>
      <c r="F3" s="36">
        <v>1993</v>
      </c>
      <c r="G3" s="36">
        <v>1994</v>
      </c>
      <c r="H3" s="36">
        <v>1995</v>
      </c>
      <c r="I3" s="36">
        <v>1996</v>
      </c>
      <c r="J3" s="36">
        <v>1997</v>
      </c>
      <c r="K3" s="36">
        <v>1998</v>
      </c>
      <c r="L3" s="36">
        <v>1999</v>
      </c>
      <c r="M3" s="36">
        <v>2000</v>
      </c>
      <c r="N3" s="36">
        <v>2001</v>
      </c>
      <c r="O3" s="36">
        <v>2002</v>
      </c>
      <c r="P3" s="36">
        <v>2003</v>
      </c>
      <c r="Q3" s="36">
        <v>2004</v>
      </c>
      <c r="R3" s="36">
        <v>2005</v>
      </c>
      <c r="S3" s="36">
        <v>2006</v>
      </c>
      <c r="T3" s="36">
        <v>2007</v>
      </c>
      <c r="U3" s="36">
        <v>2008</v>
      </c>
      <c r="V3" s="36">
        <v>2009</v>
      </c>
      <c r="W3" s="36">
        <v>2010</v>
      </c>
      <c r="X3" s="36">
        <v>2011</v>
      </c>
      <c r="Y3" s="36">
        <v>2012</v>
      </c>
      <c r="Z3" s="36">
        <v>2013</v>
      </c>
      <c r="AA3" s="36">
        <v>2014</v>
      </c>
      <c r="AB3" s="36">
        <v>2015</v>
      </c>
      <c r="AC3" s="36">
        <v>2016</v>
      </c>
      <c r="AD3" s="36">
        <v>2017</v>
      </c>
      <c r="AE3" s="36">
        <v>2018</v>
      </c>
      <c r="AF3" s="36">
        <v>2019</v>
      </c>
      <c r="AG3" s="36">
        <v>2020</v>
      </c>
    </row>
    <row r="4" spans="2:33" ht="17.25" x14ac:dyDescent="0.25">
      <c r="B4" s="37" t="s">
        <v>137</v>
      </c>
      <c r="C4" s="37"/>
      <c r="D4" s="37"/>
      <c r="E4" s="37"/>
      <c r="F4" s="37"/>
      <c r="G4" s="37"/>
      <c r="H4" s="37"/>
      <c r="I4" s="37"/>
      <c r="J4" s="37"/>
      <c r="K4" s="37"/>
      <c r="L4" s="37"/>
      <c r="M4" s="37"/>
      <c r="N4" s="37"/>
      <c r="O4" s="37"/>
      <c r="P4" s="37"/>
      <c r="Q4" s="37"/>
      <c r="R4" s="37"/>
      <c r="S4" s="37"/>
      <c r="T4" s="37"/>
      <c r="U4" s="37"/>
      <c r="V4" s="37"/>
      <c r="W4" s="37"/>
      <c r="X4" s="37"/>
      <c r="Y4" s="37"/>
      <c r="Z4" s="37"/>
      <c r="AA4" s="38"/>
      <c r="AB4" s="37"/>
    </row>
    <row r="5" spans="2:33" x14ac:dyDescent="0.25">
      <c r="B5" s="39" t="s">
        <v>91</v>
      </c>
      <c r="C5" s="40">
        <v>0</v>
      </c>
      <c r="D5" s="40">
        <v>0</v>
      </c>
      <c r="E5" s="40">
        <v>0</v>
      </c>
      <c r="F5" s="40">
        <v>0</v>
      </c>
      <c r="G5" s="40">
        <v>0</v>
      </c>
      <c r="H5" s="40">
        <v>0</v>
      </c>
      <c r="I5" s="40">
        <v>0</v>
      </c>
      <c r="J5" s="40">
        <v>0</v>
      </c>
      <c r="K5" s="40">
        <v>0</v>
      </c>
      <c r="L5" s="40">
        <v>0</v>
      </c>
      <c r="M5" s="40">
        <v>13071.25</v>
      </c>
      <c r="N5" s="40">
        <v>13071.25</v>
      </c>
      <c r="O5" s="40">
        <v>13071.25</v>
      </c>
      <c r="P5" s="40">
        <v>13071.25</v>
      </c>
      <c r="Q5" s="40">
        <v>13071.25</v>
      </c>
      <c r="R5" s="40">
        <v>13071.25</v>
      </c>
      <c r="S5" s="40">
        <v>13071.25</v>
      </c>
      <c r="T5" s="40">
        <v>13071.25</v>
      </c>
      <c r="U5" s="40">
        <v>13071.25</v>
      </c>
      <c r="V5" s="40">
        <v>13071.25</v>
      </c>
      <c r="W5" s="40">
        <v>13071.25</v>
      </c>
      <c r="X5" s="40">
        <v>13071.25</v>
      </c>
      <c r="Y5" s="40">
        <v>13071.25</v>
      </c>
      <c r="Z5" s="40">
        <v>13071.25</v>
      </c>
      <c r="AA5" s="40">
        <v>13071.25</v>
      </c>
      <c r="AB5" s="40">
        <v>13071.25</v>
      </c>
      <c r="AC5" s="40">
        <v>13071.25</v>
      </c>
      <c r="AD5" s="40">
        <v>13071.25</v>
      </c>
      <c r="AE5" s="40">
        <v>13071.25</v>
      </c>
      <c r="AF5" s="40">
        <v>13071.25</v>
      </c>
      <c r="AG5" s="40">
        <v>13071.25</v>
      </c>
    </row>
    <row r="6" spans="2:33" x14ac:dyDescent="0.25">
      <c r="B6" s="39" t="s">
        <v>95</v>
      </c>
      <c r="C6" s="40">
        <v>8010</v>
      </c>
      <c r="D6" s="40">
        <v>7297.9999999999991</v>
      </c>
      <c r="E6" s="40">
        <v>7120</v>
      </c>
      <c r="F6" s="40">
        <v>5963</v>
      </c>
      <c r="G6" s="40">
        <v>7209</v>
      </c>
      <c r="H6" s="40">
        <v>7742.9999999999991</v>
      </c>
      <c r="I6" s="40">
        <v>8366</v>
      </c>
      <c r="J6" s="40">
        <v>7120</v>
      </c>
      <c r="K6" s="40">
        <v>7209</v>
      </c>
      <c r="L6" s="40">
        <v>8366</v>
      </c>
      <c r="M6" s="40">
        <v>8811</v>
      </c>
      <c r="N6" s="40">
        <v>8722.0000000000018</v>
      </c>
      <c r="O6" s="40">
        <v>7832.0000000000009</v>
      </c>
      <c r="P6" s="40">
        <v>7742.9999999999991</v>
      </c>
      <c r="Q6" s="40">
        <v>9345</v>
      </c>
      <c r="R6" s="40">
        <v>7832.0000000000009</v>
      </c>
      <c r="S6" s="40">
        <v>8722.0000000000018</v>
      </c>
      <c r="T6" s="40">
        <v>7742.9999999999991</v>
      </c>
      <c r="U6" s="40">
        <v>8544</v>
      </c>
      <c r="V6" s="40">
        <v>7654</v>
      </c>
      <c r="W6" s="40">
        <v>7921</v>
      </c>
      <c r="X6" s="40">
        <v>9078</v>
      </c>
      <c r="Y6" s="40">
        <v>6586</v>
      </c>
      <c r="Z6" s="40">
        <v>8277.0000000000018</v>
      </c>
      <c r="AA6" s="40">
        <v>9078</v>
      </c>
      <c r="AB6" s="40">
        <v>9790.0000000000018</v>
      </c>
      <c r="AC6" s="40">
        <v>8633</v>
      </c>
      <c r="AD6" s="40">
        <v>9256</v>
      </c>
      <c r="AE6" s="40">
        <v>7921</v>
      </c>
      <c r="AF6" s="40">
        <v>8988.9999999999982</v>
      </c>
      <c r="AG6" s="40">
        <v>7742.9999999999991</v>
      </c>
    </row>
    <row r="7" spans="2:33" x14ac:dyDescent="0.25">
      <c r="B7" s="39" t="s">
        <v>96</v>
      </c>
      <c r="C7" s="40">
        <v>5963</v>
      </c>
      <c r="D7" s="40">
        <v>5963</v>
      </c>
      <c r="E7" s="40">
        <v>6586</v>
      </c>
      <c r="F7" s="40">
        <v>6319</v>
      </c>
      <c r="G7" s="40">
        <v>5696.0000000000009</v>
      </c>
      <c r="H7" s="40">
        <v>6230</v>
      </c>
      <c r="I7" s="40">
        <v>6675</v>
      </c>
      <c r="J7" s="40">
        <v>6052</v>
      </c>
      <c r="K7" s="40">
        <v>6853.0000000000009</v>
      </c>
      <c r="L7" s="40">
        <v>6942</v>
      </c>
      <c r="M7" s="40">
        <v>7209</v>
      </c>
      <c r="N7" s="40">
        <v>7120</v>
      </c>
      <c r="O7" s="40">
        <v>6408</v>
      </c>
      <c r="P7" s="40">
        <v>6763.9999999999991</v>
      </c>
      <c r="Q7" s="40">
        <v>7654</v>
      </c>
      <c r="R7" s="40">
        <v>6763.9999999999991</v>
      </c>
      <c r="S7" s="40">
        <v>6942</v>
      </c>
      <c r="T7" s="40">
        <v>6853.0000000000009</v>
      </c>
      <c r="U7" s="40">
        <v>5874</v>
      </c>
      <c r="V7" s="40">
        <v>6052</v>
      </c>
      <c r="W7" s="40">
        <v>6763.9999999999991</v>
      </c>
      <c r="X7" s="40">
        <v>7387</v>
      </c>
      <c r="Y7" s="40">
        <v>5428.9999999999991</v>
      </c>
      <c r="Z7" s="40">
        <v>7209</v>
      </c>
      <c r="AA7" s="40">
        <v>7387</v>
      </c>
      <c r="AB7" s="40">
        <v>7654</v>
      </c>
      <c r="AC7" s="40">
        <v>7120</v>
      </c>
      <c r="AD7" s="40">
        <v>7297.9999999999991</v>
      </c>
      <c r="AE7" s="40">
        <v>5518.0000000000009</v>
      </c>
      <c r="AF7" s="40">
        <v>7387</v>
      </c>
      <c r="AG7" s="40">
        <v>6586</v>
      </c>
    </row>
    <row r="8" spans="2:33" x14ac:dyDescent="0.25">
      <c r="B8" s="39" t="s">
        <v>58</v>
      </c>
      <c r="C8" s="40">
        <v>19402</v>
      </c>
      <c r="D8" s="40">
        <v>18334.000000000004</v>
      </c>
      <c r="E8" s="40">
        <v>17889.000000000004</v>
      </c>
      <c r="F8" s="40">
        <v>17977.999999999996</v>
      </c>
      <c r="G8" s="40">
        <v>18601</v>
      </c>
      <c r="H8" s="40">
        <v>17711</v>
      </c>
      <c r="I8" s="40">
        <v>18601</v>
      </c>
      <c r="J8" s="40">
        <v>18334.000000000004</v>
      </c>
      <c r="K8" s="40">
        <v>17266</v>
      </c>
      <c r="L8" s="40">
        <v>17977.999999999996</v>
      </c>
      <c r="M8" s="40">
        <v>14952.000000000002</v>
      </c>
      <c r="N8" s="40">
        <v>14952.000000000002</v>
      </c>
      <c r="O8" s="40">
        <v>16732</v>
      </c>
      <c r="P8" s="40">
        <v>18690</v>
      </c>
      <c r="Q8" s="40">
        <v>17800</v>
      </c>
      <c r="R8" s="40">
        <v>14952.000000000002</v>
      </c>
      <c r="S8" s="40">
        <v>18156</v>
      </c>
      <c r="T8" s="40">
        <v>18957</v>
      </c>
      <c r="U8" s="40">
        <v>20381</v>
      </c>
      <c r="V8" s="40">
        <v>18156</v>
      </c>
      <c r="W8" s="40">
        <v>17533</v>
      </c>
      <c r="X8" s="40">
        <v>19046</v>
      </c>
      <c r="Y8" s="40">
        <v>21093</v>
      </c>
      <c r="Z8" s="40">
        <v>23762.999999999996</v>
      </c>
      <c r="AA8" s="40">
        <v>16554.000000000004</v>
      </c>
      <c r="AB8" s="40">
        <v>20826</v>
      </c>
      <c r="AC8" s="40">
        <v>20648</v>
      </c>
      <c r="AD8" s="40">
        <v>21715.999999999996</v>
      </c>
      <c r="AE8" s="40">
        <v>15842</v>
      </c>
      <c r="AF8" s="40">
        <v>21182.000000000004</v>
      </c>
      <c r="AG8" s="40">
        <v>22605.999999999996</v>
      </c>
    </row>
    <row r="9" spans="2:33" x14ac:dyDescent="0.25">
      <c r="B9" s="39" t="s">
        <v>57</v>
      </c>
      <c r="C9" s="40">
        <v>5251</v>
      </c>
      <c r="D9" s="40">
        <v>5251</v>
      </c>
      <c r="E9" s="40">
        <v>5607</v>
      </c>
      <c r="F9" s="40">
        <v>4717</v>
      </c>
      <c r="G9" s="40">
        <v>4806</v>
      </c>
      <c r="H9" s="40">
        <v>5428.9999999999991</v>
      </c>
      <c r="I9" s="40">
        <v>6052</v>
      </c>
      <c r="J9" s="40">
        <v>5073</v>
      </c>
      <c r="K9" s="40">
        <v>4984</v>
      </c>
      <c r="L9" s="40">
        <v>5963</v>
      </c>
      <c r="M9" s="40">
        <v>6408</v>
      </c>
      <c r="N9" s="40">
        <v>6230</v>
      </c>
      <c r="O9" s="40">
        <v>4895.0000000000009</v>
      </c>
      <c r="P9" s="40">
        <v>5785</v>
      </c>
      <c r="Q9" s="40">
        <v>6497</v>
      </c>
      <c r="R9" s="40">
        <v>5518.0000000000009</v>
      </c>
      <c r="S9" s="40">
        <v>6052</v>
      </c>
      <c r="T9" s="40">
        <v>5963</v>
      </c>
      <c r="U9" s="40">
        <v>6141</v>
      </c>
      <c r="V9" s="40">
        <v>5607</v>
      </c>
      <c r="W9" s="40">
        <v>6230</v>
      </c>
      <c r="X9" s="40">
        <v>6942</v>
      </c>
      <c r="Y9" s="40">
        <v>5785</v>
      </c>
      <c r="Z9" s="40">
        <v>6763.9999999999991</v>
      </c>
      <c r="AA9" s="40">
        <v>7120</v>
      </c>
      <c r="AB9" s="40">
        <v>7654</v>
      </c>
      <c r="AC9" s="40">
        <v>6942</v>
      </c>
      <c r="AD9" s="40">
        <v>7476.0000000000009</v>
      </c>
      <c r="AE9" s="40">
        <v>5874</v>
      </c>
      <c r="AF9" s="40">
        <v>7742.9999999999991</v>
      </c>
      <c r="AG9" s="40">
        <v>6586</v>
      </c>
    </row>
    <row r="10" spans="2:33" x14ac:dyDescent="0.25">
      <c r="B10" s="39" t="s">
        <v>92</v>
      </c>
      <c r="C10" s="40">
        <v>4459.0000000000009</v>
      </c>
      <c r="D10" s="40">
        <v>4277</v>
      </c>
      <c r="E10" s="40">
        <v>4550</v>
      </c>
      <c r="F10" s="40">
        <v>3913</v>
      </c>
      <c r="G10" s="40">
        <v>4094.9999999999995</v>
      </c>
      <c r="H10" s="40">
        <v>3640</v>
      </c>
      <c r="I10" s="40">
        <v>4094.9999999999995</v>
      </c>
      <c r="J10" s="40">
        <v>3640</v>
      </c>
      <c r="K10" s="40">
        <v>4550</v>
      </c>
      <c r="L10" s="40">
        <v>4094.9999999999995</v>
      </c>
      <c r="M10" s="40">
        <v>4641</v>
      </c>
      <c r="N10" s="40">
        <v>4277</v>
      </c>
      <c r="O10" s="40">
        <v>4094.9999999999995</v>
      </c>
      <c r="P10" s="40">
        <v>4368</v>
      </c>
      <c r="Q10" s="40">
        <v>4914.0000000000009</v>
      </c>
      <c r="R10" s="40">
        <v>4641</v>
      </c>
      <c r="S10" s="40">
        <v>4277</v>
      </c>
      <c r="T10" s="40">
        <v>4004.0000000000005</v>
      </c>
      <c r="U10" s="40">
        <v>4094.9999999999995</v>
      </c>
      <c r="V10" s="40">
        <v>4823</v>
      </c>
      <c r="W10" s="40">
        <v>5005</v>
      </c>
      <c r="X10" s="40">
        <v>5187</v>
      </c>
      <c r="Y10" s="40">
        <v>4368</v>
      </c>
      <c r="Z10" s="40">
        <v>4732</v>
      </c>
      <c r="AA10" s="40">
        <v>5187</v>
      </c>
      <c r="AB10" s="40">
        <v>5915</v>
      </c>
      <c r="AC10" s="40">
        <v>5187</v>
      </c>
      <c r="AD10" s="40">
        <v>6006</v>
      </c>
      <c r="AE10" s="40">
        <v>2457.0000000000005</v>
      </c>
      <c r="AF10" s="40">
        <v>4914.0000000000009</v>
      </c>
      <c r="AG10" s="40">
        <v>4368</v>
      </c>
    </row>
    <row r="11" spans="2:33" x14ac:dyDescent="0.25">
      <c r="B11" s="39" t="s">
        <v>55</v>
      </c>
      <c r="C11" s="40">
        <v>5478</v>
      </c>
      <c r="D11" s="40">
        <v>6138</v>
      </c>
      <c r="E11" s="40">
        <v>6358</v>
      </c>
      <c r="F11" s="40">
        <v>5786.0000000000009</v>
      </c>
      <c r="G11" s="40">
        <v>6622.0000000000009</v>
      </c>
      <c r="H11" s="40">
        <v>6072</v>
      </c>
      <c r="I11" s="40">
        <v>6644</v>
      </c>
      <c r="J11" s="40">
        <v>5697.9999999999991</v>
      </c>
      <c r="K11" s="40">
        <v>5742</v>
      </c>
      <c r="L11" s="40">
        <v>7040</v>
      </c>
      <c r="M11" s="40">
        <v>7392</v>
      </c>
      <c r="N11" s="40">
        <v>7370</v>
      </c>
      <c r="O11" s="40">
        <v>7414.0000000000009</v>
      </c>
      <c r="P11" s="40">
        <v>7590</v>
      </c>
      <c r="Q11" s="40">
        <v>9108</v>
      </c>
      <c r="R11" s="40">
        <v>7634</v>
      </c>
      <c r="S11" s="40">
        <v>7348</v>
      </c>
      <c r="T11" s="40">
        <v>7480</v>
      </c>
      <c r="U11" s="40">
        <v>6754</v>
      </c>
      <c r="V11" s="40">
        <v>6072</v>
      </c>
      <c r="W11" s="40">
        <v>7568</v>
      </c>
      <c r="X11" s="40">
        <v>7568</v>
      </c>
      <c r="Y11" s="40">
        <v>5676</v>
      </c>
      <c r="Z11" s="40">
        <v>8404</v>
      </c>
      <c r="AA11" s="40">
        <v>8910</v>
      </c>
      <c r="AB11" s="40">
        <v>9306</v>
      </c>
      <c r="AC11" s="40">
        <v>8558</v>
      </c>
      <c r="AD11" s="40">
        <v>9878</v>
      </c>
      <c r="AE11" s="40">
        <v>7304</v>
      </c>
      <c r="AF11" s="40">
        <v>9702</v>
      </c>
      <c r="AG11" s="40">
        <v>7435.9999999999991</v>
      </c>
    </row>
    <row r="12" spans="2:33" x14ac:dyDescent="0.25">
      <c r="B12" s="39" t="s">
        <v>93</v>
      </c>
      <c r="C12" s="40">
        <v>51511.999999999993</v>
      </c>
      <c r="D12" s="40">
        <v>49349.999999999993</v>
      </c>
      <c r="E12" s="40">
        <v>52169.999999999993</v>
      </c>
      <c r="F12" s="40">
        <v>49161.999999999993</v>
      </c>
      <c r="G12" s="40">
        <v>49914</v>
      </c>
      <c r="H12" s="40">
        <v>50854</v>
      </c>
      <c r="I12" s="40">
        <v>54331.999999999993</v>
      </c>
      <c r="J12" s="40">
        <v>51699.999999999993</v>
      </c>
      <c r="K12" s="40">
        <v>42581.999999999993</v>
      </c>
      <c r="L12" s="40">
        <v>39480</v>
      </c>
      <c r="M12" s="40">
        <v>56400</v>
      </c>
      <c r="N12" s="40">
        <v>51135.999999999993</v>
      </c>
      <c r="O12" s="40">
        <v>51135.999999999993</v>
      </c>
      <c r="P12" s="40">
        <v>0</v>
      </c>
      <c r="Q12" s="40">
        <v>0</v>
      </c>
      <c r="R12" s="40">
        <v>0</v>
      </c>
      <c r="S12" s="40">
        <v>0</v>
      </c>
      <c r="T12" s="40">
        <v>0</v>
      </c>
      <c r="U12" s="40">
        <v>0</v>
      </c>
      <c r="V12" s="40">
        <v>0</v>
      </c>
      <c r="W12" s="40">
        <v>0</v>
      </c>
      <c r="X12" s="40">
        <v>0</v>
      </c>
      <c r="Y12" s="40">
        <v>0</v>
      </c>
      <c r="Z12" s="40">
        <v>0</v>
      </c>
      <c r="AA12" s="40">
        <v>0</v>
      </c>
      <c r="AB12" s="40">
        <v>0</v>
      </c>
      <c r="AC12" s="40">
        <v>0</v>
      </c>
      <c r="AD12" s="40">
        <v>0</v>
      </c>
      <c r="AE12" s="40">
        <v>0</v>
      </c>
      <c r="AF12" s="40">
        <v>0</v>
      </c>
      <c r="AG12" s="40">
        <v>0</v>
      </c>
    </row>
    <row r="13" spans="2:33" x14ac:dyDescent="0.25">
      <c r="B13" s="39" t="s">
        <v>459</v>
      </c>
      <c r="C13" s="40">
        <v>43051.999999999993</v>
      </c>
      <c r="D13" s="40">
        <v>39761.999999999993</v>
      </c>
      <c r="E13" s="40">
        <v>41924</v>
      </c>
      <c r="F13" s="40">
        <v>32618.000000000004</v>
      </c>
      <c r="G13" s="40">
        <v>36941.999999999993</v>
      </c>
      <c r="H13" s="40">
        <v>41454</v>
      </c>
      <c r="I13" s="40">
        <v>42958</v>
      </c>
      <c r="J13" s="40">
        <v>47940</v>
      </c>
      <c r="K13" s="40">
        <v>46812</v>
      </c>
      <c r="L13" s="40">
        <v>47658</v>
      </c>
      <c r="M13" s="40">
        <v>53391.999999999993</v>
      </c>
      <c r="N13" s="40">
        <v>45308</v>
      </c>
      <c r="O13" s="40">
        <v>39104</v>
      </c>
      <c r="P13" s="40">
        <v>44838</v>
      </c>
      <c r="Q13" s="40">
        <v>56211.999999999993</v>
      </c>
      <c r="R13" s="40">
        <v>41830</v>
      </c>
      <c r="S13" s="40">
        <v>0</v>
      </c>
      <c r="T13" s="40">
        <v>0</v>
      </c>
      <c r="U13" s="40">
        <v>43862.75</v>
      </c>
      <c r="V13" s="40">
        <v>43862.75</v>
      </c>
      <c r="W13" s="40">
        <v>43862.75</v>
      </c>
      <c r="X13" s="40">
        <v>43862.750000000007</v>
      </c>
      <c r="Y13" s="40">
        <v>43862.750000000007</v>
      </c>
      <c r="Z13" s="40">
        <v>43862.75</v>
      </c>
      <c r="AA13" s="40">
        <v>43862.75</v>
      </c>
      <c r="AB13" s="40">
        <v>43862.75</v>
      </c>
      <c r="AC13" s="40">
        <v>43862.75</v>
      </c>
      <c r="AD13" s="40">
        <v>43862.75</v>
      </c>
      <c r="AE13" s="40">
        <v>43862.75</v>
      </c>
      <c r="AF13" s="40">
        <v>43862.75</v>
      </c>
      <c r="AG13" s="40">
        <v>43862.749999999993</v>
      </c>
    </row>
    <row r="14" spans="2:33" x14ac:dyDescent="0.25">
      <c r="B14" s="39" t="s">
        <v>94</v>
      </c>
      <c r="C14" s="40">
        <v>61099.999999999993</v>
      </c>
      <c r="D14" s="40">
        <v>64766.000000000007</v>
      </c>
      <c r="E14" s="40">
        <v>66363.999999999985</v>
      </c>
      <c r="F14" s="40">
        <v>51605.999999999993</v>
      </c>
      <c r="G14" s="40">
        <v>55459.999999999993</v>
      </c>
      <c r="H14" s="40">
        <v>62791.999999999993</v>
      </c>
      <c r="I14" s="40">
        <v>69278</v>
      </c>
      <c r="J14" s="40">
        <v>62228</v>
      </c>
      <c r="K14" s="40">
        <v>60911.999999999993</v>
      </c>
      <c r="L14" s="40">
        <v>66176</v>
      </c>
      <c r="M14" s="40">
        <v>66082</v>
      </c>
      <c r="N14" s="40">
        <v>61569.999999999993</v>
      </c>
      <c r="O14" s="40">
        <v>57245.999999999993</v>
      </c>
      <c r="P14" s="40">
        <v>0</v>
      </c>
      <c r="Q14" s="40">
        <v>0</v>
      </c>
      <c r="R14" s="40">
        <v>0</v>
      </c>
      <c r="S14" s="40">
        <v>0</v>
      </c>
      <c r="T14" s="40">
        <v>0</v>
      </c>
      <c r="U14" s="40">
        <v>0</v>
      </c>
      <c r="V14" s="40">
        <v>0</v>
      </c>
      <c r="W14" s="40">
        <v>0</v>
      </c>
      <c r="X14" s="40">
        <v>0</v>
      </c>
      <c r="Y14" s="40">
        <v>0</v>
      </c>
      <c r="Z14" s="40">
        <v>0</v>
      </c>
      <c r="AA14" s="40">
        <v>0</v>
      </c>
      <c r="AB14" s="40">
        <v>0</v>
      </c>
      <c r="AC14" s="40">
        <v>0</v>
      </c>
      <c r="AD14" s="40">
        <v>0</v>
      </c>
      <c r="AE14" s="40">
        <v>0</v>
      </c>
      <c r="AF14" s="40">
        <v>0</v>
      </c>
      <c r="AG14" s="40">
        <v>0</v>
      </c>
    </row>
    <row r="15" spans="2:33" ht="18" x14ac:dyDescent="0.25">
      <c r="B15" s="41" t="s">
        <v>138</v>
      </c>
      <c r="C15" s="42"/>
      <c r="D15" s="42"/>
      <c r="E15" s="42"/>
      <c r="F15" s="42"/>
      <c r="G15" s="42"/>
      <c r="H15" s="42"/>
      <c r="I15" s="42"/>
      <c r="J15" s="42"/>
      <c r="K15" s="42"/>
      <c r="L15" s="42"/>
      <c r="M15" s="42"/>
      <c r="N15" s="42"/>
      <c r="O15" s="42"/>
      <c r="P15" s="42"/>
      <c r="Q15" s="42"/>
      <c r="R15" s="42"/>
      <c r="S15" s="42"/>
      <c r="T15" s="42"/>
      <c r="U15" s="42"/>
      <c r="V15" s="42"/>
      <c r="W15" s="42"/>
      <c r="X15" s="42"/>
      <c r="Y15" s="42"/>
      <c r="Z15" s="42"/>
      <c r="AA15" s="43"/>
      <c r="AB15" s="42"/>
      <c r="AC15" s="42"/>
      <c r="AD15" s="42"/>
      <c r="AE15" s="42"/>
      <c r="AF15" s="42"/>
      <c r="AG15" s="42"/>
    </row>
    <row r="16" spans="2:33" x14ac:dyDescent="0.25">
      <c r="B16" s="44" t="s">
        <v>91</v>
      </c>
      <c r="C16" s="45">
        <v>0</v>
      </c>
      <c r="D16" s="45">
        <v>0</v>
      </c>
      <c r="E16" s="45">
        <v>0</v>
      </c>
      <c r="F16" s="45">
        <v>0</v>
      </c>
      <c r="G16" s="45">
        <v>0</v>
      </c>
      <c r="H16" s="45">
        <v>0</v>
      </c>
      <c r="I16" s="45">
        <v>0</v>
      </c>
      <c r="J16" s="45">
        <v>0</v>
      </c>
      <c r="K16" s="45">
        <v>0</v>
      </c>
      <c r="L16" s="45">
        <v>0</v>
      </c>
      <c r="M16" s="45">
        <v>1.0766673041981447</v>
      </c>
      <c r="N16" s="45">
        <v>1.0766673041981447</v>
      </c>
      <c r="O16" s="45">
        <v>1.0766673041981447</v>
      </c>
      <c r="P16" s="45">
        <v>1.0766673041981447</v>
      </c>
      <c r="Q16" s="45">
        <v>1.0766673041981447</v>
      </c>
      <c r="R16" s="45">
        <v>1.0766673041981447</v>
      </c>
      <c r="S16" s="45">
        <v>1.0766673041981447</v>
      </c>
      <c r="T16" s="45">
        <v>1.0766673041981447</v>
      </c>
      <c r="U16" s="45">
        <v>1.0766673041981447</v>
      </c>
      <c r="V16" s="45">
        <v>1.0766673041981447</v>
      </c>
      <c r="W16" s="45">
        <v>1.0766673041981447</v>
      </c>
      <c r="X16" s="45">
        <v>1.0766673041981447</v>
      </c>
      <c r="Y16" s="45">
        <v>1.0766673041981447</v>
      </c>
      <c r="Z16" s="45">
        <v>1.0766673041981447</v>
      </c>
      <c r="AA16" s="45">
        <v>1.0766673041981447</v>
      </c>
      <c r="AB16" s="45">
        <v>1.0766673041981447</v>
      </c>
      <c r="AC16" s="45">
        <v>1.0766673041981447</v>
      </c>
      <c r="AD16" s="45">
        <v>1.0766673041981447</v>
      </c>
      <c r="AE16" s="45">
        <v>1.0766673041981447</v>
      </c>
      <c r="AF16" s="45">
        <v>1.0766673041981447</v>
      </c>
      <c r="AG16" s="45">
        <v>1.0766673041981447</v>
      </c>
    </row>
    <row r="17" spans="2:33" x14ac:dyDescent="0.25">
      <c r="B17" s="44" t="s">
        <v>95</v>
      </c>
      <c r="C17" s="45">
        <v>1.6599375780274657</v>
      </c>
      <c r="D17" s="45">
        <v>1.6648095368594138</v>
      </c>
      <c r="E17" s="45">
        <v>1.6661797752808989</v>
      </c>
      <c r="F17" s="45">
        <v>1.6770803286936109</v>
      </c>
      <c r="G17" s="45">
        <v>1.6654861978082953</v>
      </c>
      <c r="H17" s="45">
        <v>1.6616595634766889</v>
      </c>
      <c r="I17" s="45">
        <v>1.6578125747071479</v>
      </c>
      <c r="J17" s="45">
        <v>1.6661797752808989</v>
      </c>
      <c r="K17" s="45">
        <v>1.6654861978082953</v>
      </c>
      <c r="L17" s="45">
        <v>1.6578125747071479</v>
      </c>
      <c r="M17" s="45">
        <v>1.6553977982067871</v>
      </c>
      <c r="N17" s="45">
        <v>1.6558610410456318</v>
      </c>
      <c r="O17" s="45">
        <v>1.6610725229826355</v>
      </c>
      <c r="P17" s="45">
        <v>1.6616595634766889</v>
      </c>
      <c r="Q17" s="45">
        <v>1.6528036383092566</v>
      </c>
      <c r="R17" s="45">
        <v>1.6610725229826355</v>
      </c>
      <c r="S17" s="45">
        <v>1.6558610410456318</v>
      </c>
      <c r="T17" s="45">
        <v>1.6616595634766889</v>
      </c>
      <c r="U17" s="45">
        <v>1.6568164794007494</v>
      </c>
      <c r="V17" s="45">
        <v>1.6622602560752548</v>
      </c>
      <c r="W17" s="45">
        <v>1.6604986744097971</v>
      </c>
      <c r="X17" s="45">
        <v>1.6540625688477639</v>
      </c>
      <c r="Y17" s="45">
        <v>1.6707348921955667</v>
      </c>
      <c r="Z17" s="45">
        <v>1.6583266884136763</v>
      </c>
      <c r="AA17" s="45">
        <v>1.6540625688477639</v>
      </c>
      <c r="AB17" s="45">
        <v>1.6508580183861086</v>
      </c>
      <c r="AC17" s="45">
        <v>1.6563338352832155</v>
      </c>
      <c r="AD17" s="45">
        <v>1.6532152117545378</v>
      </c>
      <c r="AE17" s="45">
        <v>1.6604986744097971</v>
      </c>
      <c r="AF17" s="45">
        <v>1.6544988319056626</v>
      </c>
      <c r="AG17" s="45">
        <v>1.6616595634766889</v>
      </c>
    </row>
    <row r="18" spans="2:33" x14ac:dyDescent="0.25">
      <c r="B18" s="44" t="s">
        <v>96</v>
      </c>
      <c r="C18" s="45">
        <v>1.41577561630052</v>
      </c>
      <c r="D18" s="45">
        <v>1.41577561630052</v>
      </c>
      <c r="E18" s="45">
        <v>1.4038779228666869</v>
      </c>
      <c r="F18" s="45">
        <v>1.4086896660864061</v>
      </c>
      <c r="G18" s="45">
        <v>1.4216713483146066</v>
      </c>
      <c r="H18" s="45">
        <v>1.4103852327447834</v>
      </c>
      <c r="I18" s="45">
        <v>1.4023595505617978</v>
      </c>
      <c r="J18" s="45">
        <v>1.4139259748843358</v>
      </c>
      <c r="K18" s="45">
        <v>1.3994411206770758</v>
      </c>
      <c r="L18" s="45">
        <v>1.3980380293863441</v>
      </c>
      <c r="M18" s="45">
        <v>1.3940366208905532</v>
      </c>
      <c r="N18" s="45">
        <v>1.3953370786516854</v>
      </c>
      <c r="O18" s="45">
        <v>1.4070411985018727</v>
      </c>
      <c r="P18" s="45">
        <v>1.4008811354228268</v>
      </c>
      <c r="Q18" s="45">
        <v>1.3879879801411028</v>
      </c>
      <c r="R18" s="45">
        <v>1.4008811354228268</v>
      </c>
      <c r="S18" s="45">
        <v>1.3980380293863441</v>
      </c>
      <c r="T18" s="45">
        <v>1.3994411206770758</v>
      </c>
      <c r="U18" s="45">
        <v>1.4176813074565882</v>
      </c>
      <c r="V18" s="45">
        <v>1.4139259748843358</v>
      </c>
      <c r="W18" s="45">
        <v>1.4008811354228268</v>
      </c>
      <c r="X18" s="45">
        <v>1.3915297143630703</v>
      </c>
      <c r="Y18" s="45">
        <v>1.4281469883956532</v>
      </c>
      <c r="Z18" s="45">
        <v>1.3940366208905532</v>
      </c>
      <c r="AA18" s="45">
        <v>1.3915297143630703</v>
      </c>
      <c r="AB18" s="45">
        <v>1.3879879801411028</v>
      </c>
      <c r="AC18" s="45">
        <v>1.3953370786516854</v>
      </c>
      <c r="AD18" s="45">
        <v>1.3927678816114006</v>
      </c>
      <c r="AE18" s="45">
        <v>1.4259188111634651</v>
      </c>
      <c r="AF18" s="45">
        <v>1.3915297143630703</v>
      </c>
      <c r="AG18" s="45">
        <v>1.4038779228666869</v>
      </c>
    </row>
    <row r="19" spans="2:33" x14ac:dyDescent="0.25">
      <c r="B19" s="44" t="s">
        <v>58</v>
      </c>
      <c r="C19" s="45">
        <v>0.95587155963302772</v>
      </c>
      <c r="D19" s="45">
        <v>0.95854368932038825</v>
      </c>
      <c r="E19" s="45">
        <v>0.95975124378109467</v>
      </c>
      <c r="F19" s="45">
        <v>0.95950495049504969</v>
      </c>
      <c r="G19" s="45">
        <v>0.95784688995215306</v>
      </c>
      <c r="H19" s="45">
        <v>0.96025125628140717</v>
      </c>
      <c r="I19" s="45">
        <v>0.95784688995215306</v>
      </c>
      <c r="J19" s="45">
        <v>0.95854368932038825</v>
      </c>
      <c r="K19" s="45">
        <v>0.96154639175257717</v>
      </c>
      <c r="L19" s="45">
        <v>0.95950495049504969</v>
      </c>
      <c r="M19" s="45">
        <v>0.96952380952380968</v>
      </c>
      <c r="N19" s="45">
        <v>0.96952380952380968</v>
      </c>
      <c r="O19" s="45">
        <v>0.96319148936170207</v>
      </c>
      <c r="P19" s="45">
        <v>0.95761904761904793</v>
      </c>
      <c r="Q19" s="45">
        <v>0.96</v>
      </c>
      <c r="R19" s="45">
        <v>0.96952380952380968</v>
      </c>
      <c r="S19" s="45">
        <v>0.95901960784313722</v>
      </c>
      <c r="T19" s="45">
        <v>0.95694835680751189</v>
      </c>
      <c r="U19" s="45">
        <v>0.95366812227074249</v>
      </c>
      <c r="V19" s="45">
        <v>0.95901960784313722</v>
      </c>
      <c r="W19" s="45">
        <v>0.96076142131979714</v>
      </c>
      <c r="X19" s="45">
        <v>0.95672897196261686</v>
      </c>
      <c r="Y19" s="45">
        <v>0.95219409282700429</v>
      </c>
      <c r="Z19" s="45">
        <v>0.94745318352059948</v>
      </c>
      <c r="AA19" s="45">
        <v>0.96376344086021504</v>
      </c>
      <c r="AB19" s="45">
        <v>0.95273504273504273</v>
      </c>
      <c r="AC19" s="45">
        <v>0.95310344827586213</v>
      </c>
      <c r="AD19" s="45">
        <v>0.95098360655737724</v>
      </c>
      <c r="AE19" s="45">
        <v>0.96617977528089893</v>
      </c>
      <c r="AF19" s="45">
        <v>0.95201680672268907</v>
      </c>
      <c r="AG19" s="45">
        <v>0.94937007874015755</v>
      </c>
    </row>
    <row r="20" spans="2:33" x14ac:dyDescent="0.25">
      <c r="B20" s="44" t="s">
        <v>57</v>
      </c>
      <c r="C20" s="45">
        <v>1.0923595505617978</v>
      </c>
      <c r="D20" s="45">
        <v>1.0923595505617978</v>
      </c>
      <c r="E20" s="45">
        <v>1.0852256108435883</v>
      </c>
      <c r="F20" s="45">
        <v>1.1050794996820013</v>
      </c>
      <c r="G20" s="45">
        <v>1.1027632126508531</v>
      </c>
      <c r="H20" s="45">
        <v>1.0886756308712471</v>
      </c>
      <c r="I20" s="45">
        <v>1.0774884335756774</v>
      </c>
      <c r="J20" s="45">
        <v>1.0963019909323872</v>
      </c>
      <c r="K20" s="45">
        <v>1.0983788121990368</v>
      </c>
      <c r="L20" s="45">
        <v>1.0789434848230757</v>
      </c>
      <c r="M20" s="45">
        <v>1.0720724094881398</v>
      </c>
      <c r="N20" s="45">
        <v>1.0747030497592296</v>
      </c>
      <c r="O20" s="45">
        <v>1.1005311542390195</v>
      </c>
      <c r="P20" s="45">
        <v>1.0819878997407086</v>
      </c>
      <c r="Q20" s="45">
        <v>1.0708111436047405</v>
      </c>
      <c r="R20" s="45">
        <v>1.0869227981152589</v>
      </c>
      <c r="S20" s="45">
        <v>1.0774884335756774</v>
      </c>
      <c r="T20" s="45">
        <v>1.0789434848230757</v>
      </c>
      <c r="U20" s="45">
        <v>1.0760755577267547</v>
      </c>
      <c r="V20" s="45">
        <v>1.0852256108435883</v>
      </c>
      <c r="W20" s="45">
        <v>1.0747030497592296</v>
      </c>
      <c r="X20" s="45">
        <v>1.0649899164505905</v>
      </c>
      <c r="Y20" s="45">
        <v>1.0819878997407086</v>
      </c>
      <c r="Z20" s="45">
        <v>1.0672264931992903</v>
      </c>
      <c r="AA20" s="45">
        <v>1.0628651685393258</v>
      </c>
      <c r="AB20" s="45">
        <v>1.057083877711001</v>
      </c>
      <c r="AC20" s="45">
        <v>1.0649899164505905</v>
      </c>
      <c r="AD20" s="45">
        <v>1.0589192081326912</v>
      </c>
      <c r="AE20" s="45">
        <v>1.0804426285325159</v>
      </c>
      <c r="AF20" s="45">
        <v>1.0561978561281158</v>
      </c>
      <c r="AG20" s="45">
        <v>1.0695839659884603</v>
      </c>
    </row>
    <row r="21" spans="2:33" x14ac:dyDescent="0.25">
      <c r="B21" s="44" t="s">
        <v>92</v>
      </c>
      <c r="C21" s="45">
        <v>1.3206257008297819</v>
      </c>
      <c r="D21" s="45">
        <v>1.3287374327799859</v>
      </c>
      <c r="E21" s="45">
        <v>1.3168131868131867</v>
      </c>
      <c r="F21" s="45">
        <v>1.3472246358292868</v>
      </c>
      <c r="G21" s="45">
        <v>1.3375702075702074</v>
      </c>
      <c r="H21" s="45">
        <v>1.3635164835164835</v>
      </c>
      <c r="I21" s="45">
        <v>1.3375702075702074</v>
      </c>
      <c r="J21" s="45">
        <v>1.3635164835164835</v>
      </c>
      <c r="K21" s="45">
        <v>1.3168131868131867</v>
      </c>
      <c r="L21" s="45">
        <v>1.3375702075702074</v>
      </c>
      <c r="M21" s="45">
        <v>1.3131501831501828</v>
      </c>
      <c r="N21" s="45">
        <v>1.3287374327799859</v>
      </c>
      <c r="O21" s="45">
        <v>1.3375702075702074</v>
      </c>
      <c r="P21" s="45">
        <v>1.3245970695970695</v>
      </c>
      <c r="Q21" s="45">
        <v>1.3029751729751728</v>
      </c>
      <c r="R21" s="45">
        <v>1.3131501831501828</v>
      </c>
      <c r="S21" s="45">
        <v>1.3287374327799859</v>
      </c>
      <c r="T21" s="45">
        <v>1.3422877122877119</v>
      </c>
      <c r="U21" s="45">
        <v>1.3375702075702074</v>
      </c>
      <c r="V21" s="45">
        <v>1.3062388554841382</v>
      </c>
      <c r="W21" s="45">
        <v>1.2998301698301697</v>
      </c>
      <c r="X21" s="45">
        <v>1.2938712165027955</v>
      </c>
      <c r="Y21" s="45">
        <v>1.3245970695970695</v>
      </c>
      <c r="Z21" s="45">
        <v>1.3096280642434486</v>
      </c>
      <c r="AA21" s="45">
        <v>1.2938712165027955</v>
      </c>
      <c r="AB21" s="45">
        <v>1.2737024513947588</v>
      </c>
      <c r="AC21" s="45">
        <v>1.2938712165027955</v>
      </c>
      <c r="AD21" s="45">
        <v>1.2715251415251414</v>
      </c>
      <c r="AE21" s="45">
        <v>1.4759503459503458</v>
      </c>
      <c r="AF21" s="45">
        <v>1.3029751729751728</v>
      </c>
      <c r="AG21" s="45">
        <v>1.3245970695970695</v>
      </c>
    </row>
    <row r="22" spans="2:33" x14ac:dyDescent="0.25">
      <c r="B22" s="44" t="s">
        <v>55</v>
      </c>
      <c r="C22" s="45">
        <v>0.29350127783862728</v>
      </c>
      <c r="D22" s="45">
        <v>0.27269468882372105</v>
      </c>
      <c r="E22" s="45">
        <v>0.26671909405473421</v>
      </c>
      <c r="F22" s="45">
        <v>0.28320082958866233</v>
      </c>
      <c r="G22" s="45">
        <v>0.26007248565388102</v>
      </c>
      <c r="H22" s="45">
        <v>0.27457180500658768</v>
      </c>
      <c r="I22" s="45">
        <v>0.25954244431065626</v>
      </c>
      <c r="J22" s="45">
        <v>0.2860301860301861</v>
      </c>
      <c r="K22" s="45">
        <v>0.28460466736328804</v>
      </c>
      <c r="L22" s="45">
        <v>0.25056818181818186</v>
      </c>
      <c r="M22" s="45">
        <v>0.24339826839826839</v>
      </c>
      <c r="N22" s="45">
        <v>0.24382632293080056</v>
      </c>
      <c r="O22" s="45">
        <v>0.24297275424871861</v>
      </c>
      <c r="P22" s="45">
        <v>0.23965744400527009</v>
      </c>
      <c r="Q22" s="45">
        <v>0.21638120333772509</v>
      </c>
      <c r="R22" s="45">
        <v>0.23885250196489391</v>
      </c>
      <c r="S22" s="45">
        <v>0.24425694066412629</v>
      </c>
      <c r="T22" s="45">
        <v>0.24171122994652408</v>
      </c>
      <c r="U22" s="45">
        <v>0.25694403316553155</v>
      </c>
      <c r="V22" s="45">
        <v>0.27457180500658768</v>
      </c>
      <c r="W22" s="45">
        <v>0.24006342494714591</v>
      </c>
      <c r="X22" s="45">
        <v>0.24006342494714591</v>
      </c>
      <c r="Y22" s="45">
        <v>0.28675123326286117</v>
      </c>
      <c r="Z22" s="45">
        <v>0.22613041408852927</v>
      </c>
      <c r="AA22" s="45">
        <v>0.21896745230078563</v>
      </c>
      <c r="AB22" s="45">
        <v>0.21390500752202882</v>
      </c>
      <c r="AC22" s="45">
        <v>0.22386071512035521</v>
      </c>
      <c r="AD22" s="45">
        <v>0.20730917189714518</v>
      </c>
      <c r="AE22" s="45">
        <v>0.24512595837897044</v>
      </c>
      <c r="AF22" s="45">
        <v>0.20925582354153785</v>
      </c>
      <c r="AG22" s="45">
        <v>0.24254975793437333</v>
      </c>
    </row>
    <row r="23" spans="2:33" x14ac:dyDescent="0.25">
      <c r="B23" s="44" t="s">
        <v>93</v>
      </c>
      <c r="C23" s="45">
        <v>1.0998959465755553</v>
      </c>
      <c r="D23" s="45">
        <v>1.1012056737588654</v>
      </c>
      <c r="E23" s="45">
        <v>1.0995188805827105</v>
      </c>
      <c r="F23" s="45">
        <v>1.1013250071193199</v>
      </c>
      <c r="G23" s="45">
        <v>1.1008530672757142</v>
      </c>
      <c r="H23" s="45">
        <v>1.1002827702835569</v>
      </c>
      <c r="I23" s="45">
        <v>1.0983442538467203</v>
      </c>
      <c r="J23" s="45">
        <v>1.0997872340425532</v>
      </c>
      <c r="K23" s="45">
        <v>1.1061655159457049</v>
      </c>
      <c r="L23" s="45">
        <v>1.1090070921985815</v>
      </c>
      <c r="M23" s="45">
        <v>1.0973049645390072</v>
      </c>
      <c r="N23" s="45">
        <v>1.1001157697121402</v>
      </c>
      <c r="O23" s="45">
        <v>1.1001157697121402</v>
      </c>
      <c r="P23" s="45">
        <v>0</v>
      </c>
      <c r="Q23" s="45">
        <v>0</v>
      </c>
      <c r="R23" s="45">
        <v>0</v>
      </c>
      <c r="S23" s="45">
        <v>0</v>
      </c>
      <c r="T23" s="45">
        <v>0</v>
      </c>
      <c r="U23" s="45">
        <v>0</v>
      </c>
      <c r="V23" s="45">
        <v>0</v>
      </c>
      <c r="W23" s="45">
        <v>0</v>
      </c>
      <c r="X23" s="45">
        <v>0</v>
      </c>
      <c r="Y23" s="45">
        <v>0</v>
      </c>
      <c r="Z23" s="45">
        <v>0</v>
      </c>
      <c r="AA23" s="45">
        <v>0</v>
      </c>
      <c r="AB23" s="45">
        <v>0</v>
      </c>
      <c r="AC23" s="45">
        <v>0</v>
      </c>
      <c r="AD23" s="45">
        <v>0</v>
      </c>
      <c r="AE23" s="45">
        <v>0</v>
      </c>
      <c r="AF23" s="45">
        <v>0</v>
      </c>
      <c r="AG23" s="45">
        <v>0</v>
      </c>
    </row>
    <row r="24" spans="2:33" x14ac:dyDescent="0.25">
      <c r="B24" s="44" t="s">
        <v>459</v>
      </c>
      <c r="C24" s="45">
        <v>1.1057706959026294</v>
      </c>
      <c r="D24" s="45">
        <v>1.1087304461546201</v>
      </c>
      <c r="E24" s="45">
        <v>1.1067331361511306</v>
      </c>
      <c r="F24" s="45">
        <v>1.1172131951683122</v>
      </c>
      <c r="G24" s="45">
        <v>1.1116869687618429</v>
      </c>
      <c r="H24" s="45">
        <v>1.1071496116176966</v>
      </c>
      <c r="I24" s="45">
        <v>1.1058489687601842</v>
      </c>
      <c r="J24" s="45">
        <v>1.1021234876929493</v>
      </c>
      <c r="K24" s="45">
        <v>1.1028975476373579</v>
      </c>
      <c r="L24" s="45">
        <v>1.1023135675017837</v>
      </c>
      <c r="M24" s="45">
        <v>1.0988432724003598</v>
      </c>
      <c r="N24" s="45">
        <v>1.1039895824137018</v>
      </c>
      <c r="O24" s="45">
        <v>1.1093821603927989</v>
      </c>
      <c r="P24" s="45">
        <v>1.1043458673446631</v>
      </c>
      <c r="Q24" s="45">
        <v>1.0973962854906427</v>
      </c>
      <c r="R24" s="45">
        <v>1.1068156825245039</v>
      </c>
      <c r="S24" s="45">
        <v>0</v>
      </c>
      <c r="T24" s="45">
        <v>0</v>
      </c>
      <c r="U24" s="45">
        <v>1.1051095177570947</v>
      </c>
      <c r="V24" s="45">
        <v>1.1051095177570947</v>
      </c>
      <c r="W24" s="45">
        <v>1.1051095177570947</v>
      </c>
      <c r="X24" s="45">
        <v>1.1051095177570947</v>
      </c>
      <c r="Y24" s="45">
        <v>1.1051095177570947</v>
      </c>
      <c r="Z24" s="45">
        <v>1.1051095177570947</v>
      </c>
      <c r="AA24" s="45">
        <v>1.1051095177570947</v>
      </c>
      <c r="AB24" s="45">
        <v>1.1051095177570947</v>
      </c>
      <c r="AC24" s="45">
        <v>1.1051095177570947</v>
      </c>
      <c r="AD24" s="45">
        <v>1.1051095177570947</v>
      </c>
      <c r="AE24" s="45">
        <v>1.1051095177570947</v>
      </c>
      <c r="AF24" s="45">
        <v>1.1051095177570947</v>
      </c>
      <c r="AG24" s="45">
        <v>1.1051095177570947</v>
      </c>
    </row>
    <row r="25" spans="2:33" x14ac:dyDescent="0.25">
      <c r="B25" s="46" t="s">
        <v>94</v>
      </c>
      <c r="C25" s="47">
        <v>1.0952045826513912</v>
      </c>
      <c r="D25" s="47">
        <v>1.0937779081616898</v>
      </c>
      <c r="E25" s="47">
        <v>1.0932053522994396</v>
      </c>
      <c r="F25" s="47">
        <v>1.0998414912994612</v>
      </c>
      <c r="G25" s="47">
        <v>1.0977677605481428</v>
      </c>
      <c r="H25" s="47">
        <v>1.0945254172506054</v>
      </c>
      <c r="I25" s="47">
        <v>1.092229279136234</v>
      </c>
      <c r="J25" s="47">
        <v>1.0947477019991001</v>
      </c>
      <c r="K25" s="47">
        <v>1.0952823745731548</v>
      </c>
      <c r="L25" s="47">
        <v>1.0932712765957451</v>
      </c>
      <c r="M25" s="47">
        <v>1.0933043794074031</v>
      </c>
      <c r="N25" s="47">
        <v>1.0950121812571059</v>
      </c>
      <c r="O25" s="47">
        <v>1.0969014428955737</v>
      </c>
      <c r="P25" s="47">
        <v>0</v>
      </c>
      <c r="Q25" s="47">
        <v>0</v>
      </c>
      <c r="R25" s="47">
        <v>0</v>
      </c>
      <c r="S25" s="47">
        <v>0</v>
      </c>
      <c r="T25" s="47">
        <v>0</v>
      </c>
      <c r="U25" s="47">
        <v>0</v>
      </c>
      <c r="V25" s="47">
        <v>0</v>
      </c>
      <c r="W25" s="47">
        <v>0</v>
      </c>
      <c r="X25" s="47">
        <v>0</v>
      </c>
      <c r="Y25" s="47">
        <v>0</v>
      </c>
      <c r="Z25" s="47">
        <v>0</v>
      </c>
      <c r="AA25" s="47">
        <v>0</v>
      </c>
      <c r="AB25" s="47">
        <v>0</v>
      </c>
      <c r="AC25" s="47">
        <v>0</v>
      </c>
      <c r="AD25" s="47">
        <v>0</v>
      </c>
      <c r="AE25" s="47">
        <v>0</v>
      </c>
      <c r="AF25" s="47">
        <v>0</v>
      </c>
      <c r="AG25" s="47">
        <v>0</v>
      </c>
    </row>
    <row r="26" spans="2:33" ht="18" x14ac:dyDescent="0.25">
      <c r="B26" s="48" t="s">
        <v>139</v>
      </c>
      <c r="C26" s="49"/>
      <c r="D26" s="49"/>
      <c r="E26" s="49"/>
      <c r="F26" s="49"/>
      <c r="G26" s="49"/>
      <c r="H26" s="49"/>
      <c r="I26" s="49"/>
      <c r="J26" s="49"/>
      <c r="K26" s="49"/>
      <c r="L26" s="49"/>
      <c r="M26" s="49"/>
      <c r="N26" s="49"/>
      <c r="O26" s="49"/>
      <c r="P26" s="49"/>
      <c r="Q26" s="49"/>
      <c r="R26" s="49"/>
      <c r="S26" s="49"/>
      <c r="T26" s="49"/>
      <c r="U26" s="49"/>
      <c r="V26" s="49"/>
      <c r="W26" s="49"/>
      <c r="X26" s="49"/>
      <c r="Y26" s="49"/>
      <c r="Z26" s="49"/>
      <c r="AA26" s="50"/>
      <c r="AB26" s="49"/>
    </row>
    <row r="27" spans="2:33" x14ac:dyDescent="0.25">
      <c r="B27" s="44" t="s">
        <v>91</v>
      </c>
      <c r="C27" s="45">
        <v>0</v>
      </c>
      <c r="D27" s="45">
        <v>0</v>
      </c>
      <c r="E27" s="45">
        <v>0</v>
      </c>
      <c r="F27" s="45">
        <v>0</v>
      </c>
      <c r="G27" s="45">
        <v>0</v>
      </c>
      <c r="H27" s="45">
        <v>0</v>
      </c>
      <c r="I27" s="45">
        <v>0</v>
      </c>
      <c r="J27" s="45">
        <v>0</v>
      </c>
      <c r="K27" s="45">
        <v>0</v>
      </c>
      <c r="L27" s="45">
        <v>0</v>
      </c>
      <c r="M27" s="45">
        <v>0.45686680692359177</v>
      </c>
      <c r="N27" s="45">
        <v>0.45686680692359177</v>
      </c>
      <c r="O27" s="45">
        <v>0.45686680692359177</v>
      </c>
      <c r="P27" s="45">
        <v>0.45686680692359177</v>
      </c>
      <c r="Q27" s="45">
        <v>0.45686680692359177</v>
      </c>
      <c r="R27" s="45">
        <v>0.45686680692359177</v>
      </c>
      <c r="S27" s="45">
        <v>0.45686680692359177</v>
      </c>
      <c r="T27" s="45">
        <v>0.45686680692359177</v>
      </c>
      <c r="U27" s="45">
        <v>0.45686680692359177</v>
      </c>
      <c r="V27" s="45">
        <v>0.45686680692359177</v>
      </c>
      <c r="W27" s="45">
        <v>0.45686680692359177</v>
      </c>
      <c r="X27" s="45">
        <v>0.45686680692359177</v>
      </c>
      <c r="Y27" s="45">
        <v>0.45686680692359177</v>
      </c>
      <c r="Z27" s="45">
        <v>0.45686680692359177</v>
      </c>
      <c r="AA27" s="45">
        <v>0.45686680692359177</v>
      </c>
      <c r="AB27" s="45">
        <v>0.45686680692359177</v>
      </c>
      <c r="AC27" s="45">
        <v>0.45686680692359177</v>
      </c>
      <c r="AD27" s="45">
        <v>0.45686680692359177</v>
      </c>
      <c r="AE27" s="45">
        <v>0.45686680692359177</v>
      </c>
      <c r="AF27" s="45">
        <v>0.45686680692359177</v>
      </c>
      <c r="AG27" s="45">
        <v>0.45686680692359177</v>
      </c>
    </row>
    <row r="28" spans="2:33" x14ac:dyDescent="0.25">
      <c r="B28" s="44" t="s">
        <v>95</v>
      </c>
      <c r="C28" s="45">
        <v>0.6117856429463171</v>
      </c>
      <c r="D28" s="45">
        <v>0.61290619347766517</v>
      </c>
      <c r="E28" s="45">
        <v>0.61322134831460684</v>
      </c>
      <c r="F28" s="45">
        <v>0.61572847559953059</v>
      </c>
      <c r="G28" s="45">
        <v>0.61306182549590804</v>
      </c>
      <c r="H28" s="45">
        <v>0.61218169959963853</v>
      </c>
      <c r="I28" s="45">
        <v>0.61129689218264416</v>
      </c>
      <c r="J28" s="45">
        <v>0.61322134831460684</v>
      </c>
      <c r="K28" s="45">
        <v>0.61306182549590804</v>
      </c>
      <c r="L28" s="45">
        <v>0.61129689218264416</v>
      </c>
      <c r="M28" s="45">
        <v>0.61074149358756091</v>
      </c>
      <c r="N28" s="45">
        <v>0.61084803944049537</v>
      </c>
      <c r="O28" s="45">
        <v>0.61204668028600628</v>
      </c>
      <c r="P28" s="45">
        <v>0.61218169959963853</v>
      </c>
      <c r="Q28" s="45">
        <v>0.61014483681112908</v>
      </c>
      <c r="R28" s="45">
        <v>0.61204668028600628</v>
      </c>
      <c r="S28" s="45">
        <v>0.61084803944049537</v>
      </c>
      <c r="T28" s="45">
        <v>0.61218169959963853</v>
      </c>
      <c r="U28" s="45">
        <v>0.61106779026217239</v>
      </c>
      <c r="V28" s="45">
        <v>0.61231985889730867</v>
      </c>
      <c r="W28" s="45">
        <v>0.61191469511425345</v>
      </c>
      <c r="X28" s="45">
        <v>0.61043439083498574</v>
      </c>
      <c r="Y28" s="45">
        <v>0.61426902520498039</v>
      </c>
      <c r="Z28" s="45">
        <v>0.61141513833514549</v>
      </c>
      <c r="AA28" s="45">
        <v>0.61043439083498574</v>
      </c>
      <c r="AB28" s="45">
        <v>0.60969734422880495</v>
      </c>
      <c r="AC28" s="45">
        <v>0.61095678211513949</v>
      </c>
      <c r="AD28" s="45">
        <v>0.61023949870354377</v>
      </c>
      <c r="AE28" s="45">
        <v>0.61191469511425345</v>
      </c>
      <c r="AF28" s="45">
        <v>0.61053473133830249</v>
      </c>
      <c r="AG28" s="45">
        <v>0.61218169959963853</v>
      </c>
    </row>
    <row r="29" spans="2:33" x14ac:dyDescent="0.25">
      <c r="B29" s="44" t="s">
        <v>96</v>
      </c>
      <c r="C29" s="45">
        <v>0.67641717256414569</v>
      </c>
      <c r="D29" s="45">
        <v>0.67641717256414569</v>
      </c>
      <c r="E29" s="45">
        <v>0.67308581840267245</v>
      </c>
      <c r="F29" s="45">
        <v>0.67443310650419386</v>
      </c>
      <c r="G29" s="45">
        <v>0.67806797752809</v>
      </c>
      <c r="H29" s="45">
        <v>0.6749078651685394</v>
      </c>
      <c r="I29" s="45">
        <v>0.67266067415730335</v>
      </c>
      <c r="J29" s="45">
        <v>0.6758992729676141</v>
      </c>
      <c r="K29" s="45">
        <v>0.67184351378958129</v>
      </c>
      <c r="L29" s="45">
        <v>0.67145064822817646</v>
      </c>
      <c r="M29" s="45">
        <v>0.67033025384935507</v>
      </c>
      <c r="N29" s="45">
        <v>0.670694382022472</v>
      </c>
      <c r="O29" s="45">
        <v>0.67397153558052447</v>
      </c>
      <c r="P29" s="45">
        <v>0.67224671791839152</v>
      </c>
      <c r="Q29" s="45">
        <v>0.66863663443950894</v>
      </c>
      <c r="R29" s="45">
        <v>0.67224671791839152</v>
      </c>
      <c r="S29" s="45">
        <v>0.67145064822817646</v>
      </c>
      <c r="T29" s="45">
        <v>0.67184351378958129</v>
      </c>
      <c r="U29" s="45">
        <v>0.67695076608784477</v>
      </c>
      <c r="V29" s="45">
        <v>0.6758992729676141</v>
      </c>
      <c r="W29" s="45">
        <v>0.67224671791839152</v>
      </c>
      <c r="X29" s="45">
        <v>0.66962832002165973</v>
      </c>
      <c r="Y29" s="45">
        <v>0.67988115675078298</v>
      </c>
      <c r="Z29" s="45">
        <v>0.67033025384935507</v>
      </c>
      <c r="AA29" s="45">
        <v>0.66962832002165973</v>
      </c>
      <c r="AB29" s="45">
        <v>0.66863663443950894</v>
      </c>
      <c r="AC29" s="45">
        <v>0.670694382022472</v>
      </c>
      <c r="AD29" s="45">
        <v>0.66997500685119216</v>
      </c>
      <c r="AE29" s="45">
        <v>0.67925726712577017</v>
      </c>
      <c r="AF29" s="45">
        <v>0.66962832002165973</v>
      </c>
      <c r="AG29" s="45">
        <v>0.67308581840267245</v>
      </c>
    </row>
    <row r="30" spans="2:33" x14ac:dyDescent="0.25">
      <c r="B30" s="44" t="s">
        <v>58</v>
      </c>
      <c r="C30" s="45">
        <v>0.48896788990825696</v>
      </c>
      <c r="D30" s="45">
        <v>0.48963592233009701</v>
      </c>
      <c r="E30" s="45">
        <v>0.48993781094527361</v>
      </c>
      <c r="F30" s="45">
        <v>0.48987623762376242</v>
      </c>
      <c r="G30" s="45">
        <v>0.48946172248803832</v>
      </c>
      <c r="H30" s="45">
        <v>0.49006281407035179</v>
      </c>
      <c r="I30" s="45">
        <v>0.48946172248803832</v>
      </c>
      <c r="J30" s="45">
        <v>0.48963592233009701</v>
      </c>
      <c r="K30" s="45">
        <v>0.49038659793814432</v>
      </c>
      <c r="L30" s="45">
        <v>0.48987623762376242</v>
      </c>
      <c r="M30" s="45">
        <v>0.49238095238095242</v>
      </c>
      <c r="N30" s="45">
        <v>0.49238095238095242</v>
      </c>
      <c r="O30" s="45">
        <v>0.49079787234042549</v>
      </c>
      <c r="P30" s="45">
        <v>0.48940476190476201</v>
      </c>
      <c r="Q30" s="45">
        <v>0.49</v>
      </c>
      <c r="R30" s="45">
        <v>0.49238095238095242</v>
      </c>
      <c r="S30" s="45">
        <v>0.48975490196078431</v>
      </c>
      <c r="T30" s="45">
        <v>0.48923708920187797</v>
      </c>
      <c r="U30" s="45">
        <v>0.48841703056768565</v>
      </c>
      <c r="V30" s="45">
        <v>0.48975490196078431</v>
      </c>
      <c r="W30" s="45">
        <v>0.4901903553299492</v>
      </c>
      <c r="X30" s="45">
        <v>0.48918224299065421</v>
      </c>
      <c r="Y30" s="45">
        <v>0.48804852320675113</v>
      </c>
      <c r="Z30" s="45">
        <v>0.48686329588014993</v>
      </c>
      <c r="AA30" s="45">
        <v>0.49094086021505373</v>
      </c>
      <c r="AB30" s="45">
        <v>0.48818376068376074</v>
      </c>
      <c r="AC30" s="45">
        <v>0.4882758620689655</v>
      </c>
      <c r="AD30" s="45">
        <v>0.48774590163934434</v>
      </c>
      <c r="AE30" s="45">
        <v>0.49154494382022473</v>
      </c>
      <c r="AF30" s="45">
        <v>0.48800420168067232</v>
      </c>
      <c r="AG30" s="45">
        <v>0.48734251968503933</v>
      </c>
    </row>
    <row r="31" spans="2:33" x14ac:dyDescent="0.25">
      <c r="B31" s="44" t="s">
        <v>57</v>
      </c>
      <c r="C31" s="45">
        <v>0.46031910112359548</v>
      </c>
      <c r="D31" s="45">
        <v>0.46031910112359548</v>
      </c>
      <c r="E31" s="45">
        <v>0.45874963438558947</v>
      </c>
      <c r="F31" s="45">
        <v>0.4631174899300402</v>
      </c>
      <c r="G31" s="45">
        <v>0.46260790678318775</v>
      </c>
      <c r="H31" s="45">
        <v>0.45950863879167436</v>
      </c>
      <c r="I31" s="45">
        <v>0.45704745538664904</v>
      </c>
      <c r="J31" s="45">
        <v>0.46118643800512521</v>
      </c>
      <c r="K31" s="45">
        <v>0.4616433386837881</v>
      </c>
      <c r="L31" s="45">
        <v>0.45736756666107664</v>
      </c>
      <c r="M31" s="45">
        <v>0.45585593008739073</v>
      </c>
      <c r="N31" s="45">
        <v>0.4564346709470305</v>
      </c>
      <c r="O31" s="45">
        <v>0.46211685393258428</v>
      </c>
      <c r="P31" s="45">
        <v>0.45803733794295587</v>
      </c>
      <c r="Q31" s="45">
        <v>0.45557845159304289</v>
      </c>
      <c r="R31" s="45">
        <v>0.45912301558535701</v>
      </c>
      <c r="S31" s="45">
        <v>0.45704745538664904</v>
      </c>
      <c r="T31" s="45">
        <v>0.45736756666107664</v>
      </c>
      <c r="U31" s="45">
        <v>0.45673662269988596</v>
      </c>
      <c r="V31" s="45">
        <v>0.45874963438558947</v>
      </c>
      <c r="W31" s="45">
        <v>0.4564346709470305</v>
      </c>
      <c r="X31" s="45">
        <v>0.45429778161912998</v>
      </c>
      <c r="Y31" s="45">
        <v>0.45803733794295587</v>
      </c>
      <c r="Z31" s="45">
        <v>0.45478982850384381</v>
      </c>
      <c r="AA31" s="45">
        <v>0.45383033707865161</v>
      </c>
      <c r="AB31" s="45">
        <v>0.45255845309642029</v>
      </c>
      <c r="AC31" s="45">
        <v>0.45429778161912998</v>
      </c>
      <c r="AD31" s="45">
        <v>0.45296222578919204</v>
      </c>
      <c r="AE31" s="45">
        <v>0.45769737827715351</v>
      </c>
      <c r="AF31" s="45">
        <v>0.45236352834818555</v>
      </c>
      <c r="AG31" s="45">
        <v>0.4553084725174612</v>
      </c>
    </row>
    <row r="32" spans="2:33" x14ac:dyDescent="0.25">
      <c r="B32" s="44" t="s">
        <v>92</v>
      </c>
      <c r="C32" s="45">
        <v>0.44091888315765859</v>
      </c>
      <c r="D32" s="45">
        <v>0.44246011222819726</v>
      </c>
      <c r="E32" s="45">
        <v>0.44019450549450551</v>
      </c>
      <c r="F32" s="45">
        <v>0.44597268080756447</v>
      </c>
      <c r="G32" s="45">
        <v>0.44413833943833947</v>
      </c>
      <c r="H32" s="45">
        <v>0.44906813186813194</v>
      </c>
      <c r="I32" s="45">
        <v>0.44413833943833947</v>
      </c>
      <c r="J32" s="45">
        <v>0.44906813186813194</v>
      </c>
      <c r="K32" s="45">
        <v>0.44019450549450551</v>
      </c>
      <c r="L32" s="45">
        <v>0.44413833943833947</v>
      </c>
      <c r="M32" s="45">
        <v>0.43949853479853473</v>
      </c>
      <c r="N32" s="45">
        <v>0.44246011222819726</v>
      </c>
      <c r="O32" s="45">
        <v>0.44413833943833947</v>
      </c>
      <c r="P32" s="45">
        <v>0.44167344322344326</v>
      </c>
      <c r="Q32" s="45">
        <v>0.43756528286528285</v>
      </c>
      <c r="R32" s="45">
        <v>0.43949853479853473</v>
      </c>
      <c r="S32" s="45">
        <v>0.44246011222819726</v>
      </c>
      <c r="T32" s="45">
        <v>0.44503466533466529</v>
      </c>
      <c r="U32" s="45">
        <v>0.44413833943833947</v>
      </c>
      <c r="V32" s="45">
        <v>0.43818538254198625</v>
      </c>
      <c r="W32" s="45">
        <v>0.43696773226773228</v>
      </c>
      <c r="X32" s="45">
        <v>0.43583553113553114</v>
      </c>
      <c r="Y32" s="45">
        <v>0.44167344322344326</v>
      </c>
      <c r="Z32" s="45">
        <v>0.43882933220625525</v>
      </c>
      <c r="AA32" s="45">
        <v>0.43583553113553114</v>
      </c>
      <c r="AB32" s="45">
        <v>0.4320034657650042</v>
      </c>
      <c r="AC32" s="45">
        <v>0.43583553113553114</v>
      </c>
      <c r="AD32" s="45">
        <v>0.43158977688977684</v>
      </c>
      <c r="AE32" s="45">
        <v>0.47043056573056569</v>
      </c>
      <c r="AF32" s="45">
        <v>0.43756528286528285</v>
      </c>
      <c r="AG32" s="45">
        <v>0.44167344322344326</v>
      </c>
    </row>
    <row r="33" spans="2:33" x14ac:dyDescent="0.25">
      <c r="B33" s="44" t="s">
        <v>55</v>
      </c>
      <c r="C33" s="45">
        <v>0.25870025556772547</v>
      </c>
      <c r="D33" s="45">
        <v>0.25453893776474423</v>
      </c>
      <c r="E33" s="45">
        <v>0.25334381881094686</v>
      </c>
      <c r="F33" s="45">
        <v>0.25664016591773248</v>
      </c>
      <c r="G33" s="45">
        <v>0.25201449713077623</v>
      </c>
      <c r="H33" s="45">
        <v>0.25491436100131754</v>
      </c>
      <c r="I33" s="45">
        <v>0.25190848886213124</v>
      </c>
      <c r="J33" s="45">
        <v>0.25720603720603724</v>
      </c>
      <c r="K33" s="45">
        <v>0.2569209334726576</v>
      </c>
      <c r="L33" s="45">
        <v>0.25011363636363637</v>
      </c>
      <c r="M33" s="45">
        <v>0.24867965367965372</v>
      </c>
      <c r="N33" s="45">
        <v>0.24876526458616013</v>
      </c>
      <c r="O33" s="45">
        <v>0.24859455084974377</v>
      </c>
      <c r="P33" s="45">
        <v>0.24793148880105403</v>
      </c>
      <c r="Q33" s="45">
        <v>0.24327624066754502</v>
      </c>
      <c r="R33" s="45">
        <v>0.24777050039297879</v>
      </c>
      <c r="S33" s="45">
        <v>0.24885138813282526</v>
      </c>
      <c r="T33" s="45">
        <v>0.24834224598930482</v>
      </c>
      <c r="U33" s="45">
        <v>0.25138880663310631</v>
      </c>
      <c r="V33" s="45">
        <v>0.25491436100131754</v>
      </c>
      <c r="W33" s="45">
        <v>0.24801268498942919</v>
      </c>
      <c r="X33" s="45">
        <v>0.24801268498942919</v>
      </c>
      <c r="Y33" s="45">
        <v>0.25735024665257228</v>
      </c>
      <c r="Z33" s="45">
        <v>0.24522608281770586</v>
      </c>
      <c r="AA33" s="45">
        <v>0.24379349046015714</v>
      </c>
      <c r="AB33" s="45">
        <v>0.24278100150440576</v>
      </c>
      <c r="AC33" s="45">
        <v>0.24477214302407102</v>
      </c>
      <c r="AD33" s="45">
        <v>0.24146183437942903</v>
      </c>
      <c r="AE33" s="45">
        <v>0.24902519167579409</v>
      </c>
      <c r="AF33" s="45">
        <v>0.24185116470830759</v>
      </c>
      <c r="AG33" s="45">
        <v>0.24850995158687464</v>
      </c>
    </row>
    <row r="34" spans="2:33" x14ac:dyDescent="0.25">
      <c r="B34" s="44" t="s">
        <v>93</v>
      </c>
      <c r="C34" s="45">
        <v>0.41997918931511108</v>
      </c>
      <c r="D34" s="45">
        <v>0.4202411347517731</v>
      </c>
      <c r="E34" s="45">
        <v>0.41990377611654212</v>
      </c>
      <c r="F34" s="45">
        <v>0.42026500142386403</v>
      </c>
      <c r="G34" s="45">
        <v>0.42017061345514295</v>
      </c>
      <c r="H34" s="45">
        <v>0.42005655405671138</v>
      </c>
      <c r="I34" s="45">
        <v>0.41966885076934402</v>
      </c>
      <c r="J34" s="45">
        <v>0.41995744680851071</v>
      </c>
      <c r="K34" s="45">
        <v>0.42123310318914103</v>
      </c>
      <c r="L34" s="45">
        <v>0.42180141843971636</v>
      </c>
      <c r="M34" s="45">
        <v>0.41946099290780148</v>
      </c>
      <c r="N34" s="45">
        <v>0.42002315394242812</v>
      </c>
      <c r="O34" s="45">
        <v>0.42002315394242812</v>
      </c>
      <c r="P34" s="45">
        <v>0</v>
      </c>
      <c r="Q34" s="45">
        <v>0</v>
      </c>
      <c r="R34" s="45">
        <v>0</v>
      </c>
      <c r="S34" s="45">
        <v>0</v>
      </c>
      <c r="T34" s="45">
        <v>0</v>
      </c>
      <c r="U34" s="45">
        <v>0</v>
      </c>
      <c r="V34" s="45">
        <v>0</v>
      </c>
      <c r="W34" s="45">
        <v>0</v>
      </c>
      <c r="X34" s="45">
        <v>0</v>
      </c>
      <c r="Y34" s="45">
        <v>0</v>
      </c>
      <c r="Z34" s="45">
        <v>0</v>
      </c>
      <c r="AA34" s="45">
        <v>0</v>
      </c>
      <c r="AB34" s="45">
        <v>0</v>
      </c>
      <c r="AC34" s="45">
        <v>0</v>
      </c>
      <c r="AD34" s="45">
        <v>0</v>
      </c>
      <c r="AE34" s="45">
        <v>0</v>
      </c>
      <c r="AF34" s="45">
        <v>0</v>
      </c>
      <c r="AG34" s="45">
        <v>0</v>
      </c>
    </row>
    <row r="35" spans="2:33" x14ac:dyDescent="0.25">
      <c r="B35" s="44" t="s">
        <v>459</v>
      </c>
      <c r="C35" s="45">
        <v>0.42115413918052591</v>
      </c>
      <c r="D35" s="45">
        <v>0.4217460892309241</v>
      </c>
      <c r="E35" s="45">
        <v>0.42134662723022615</v>
      </c>
      <c r="F35" s="45">
        <v>0.42344263903366247</v>
      </c>
      <c r="G35" s="45">
        <v>0.42233739375236862</v>
      </c>
      <c r="H35" s="45">
        <v>0.42142992232353937</v>
      </c>
      <c r="I35" s="45">
        <v>0.42116979375203689</v>
      </c>
      <c r="J35" s="45">
        <v>0.42042469753858991</v>
      </c>
      <c r="K35" s="45">
        <v>0.42057950952747158</v>
      </c>
      <c r="L35" s="45">
        <v>0.42046271350035669</v>
      </c>
      <c r="M35" s="45">
        <v>0.41976865448007206</v>
      </c>
      <c r="N35" s="45">
        <v>0.42079791648274034</v>
      </c>
      <c r="O35" s="45">
        <v>0.42187643207855974</v>
      </c>
      <c r="P35" s="45">
        <v>0.42086917346893266</v>
      </c>
      <c r="Q35" s="45">
        <v>0.41947925709812861</v>
      </c>
      <c r="R35" s="45">
        <v>0.42136313650490087</v>
      </c>
      <c r="S35" s="45">
        <v>0</v>
      </c>
      <c r="T35" s="45">
        <v>0</v>
      </c>
      <c r="U35" s="45">
        <v>0.42102190355141894</v>
      </c>
      <c r="V35" s="45">
        <v>0.42102190355141894</v>
      </c>
      <c r="W35" s="45">
        <v>0.42102190355141894</v>
      </c>
      <c r="X35" s="45">
        <v>0.42102190355141894</v>
      </c>
      <c r="Y35" s="45">
        <v>0.42102190355141894</v>
      </c>
      <c r="Z35" s="45">
        <v>0.42102190355141894</v>
      </c>
      <c r="AA35" s="45">
        <v>0.42102190355141894</v>
      </c>
      <c r="AB35" s="45">
        <v>0.42102190355141894</v>
      </c>
      <c r="AC35" s="45">
        <v>0.42102190355141894</v>
      </c>
      <c r="AD35" s="45">
        <v>0.42102190355141894</v>
      </c>
      <c r="AE35" s="45">
        <v>0.42102190355141894</v>
      </c>
      <c r="AF35" s="45">
        <v>0.42102190355141894</v>
      </c>
      <c r="AG35" s="45">
        <v>0.42102190355141894</v>
      </c>
    </row>
    <row r="36" spans="2:33" x14ac:dyDescent="0.25">
      <c r="B36" s="44" t="s">
        <v>94</v>
      </c>
      <c r="C36" s="45">
        <v>0.41904091653027831</v>
      </c>
      <c r="D36" s="45">
        <v>0.41875558163233806</v>
      </c>
      <c r="E36" s="45">
        <v>0.41864107045988797</v>
      </c>
      <c r="F36" s="45">
        <v>0.41996829825989224</v>
      </c>
      <c r="G36" s="45">
        <v>0.41955355210962858</v>
      </c>
      <c r="H36" s="45">
        <v>0.41890508345012112</v>
      </c>
      <c r="I36" s="45">
        <v>0.41844585582724686</v>
      </c>
      <c r="J36" s="45">
        <v>0.41894954039982002</v>
      </c>
      <c r="K36" s="45">
        <v>0.41905647491463099</v>
      </c>
      <c r="L36" s="45">
        <v>0.41865425531914896</v>
      </c>
      <c r="M36" s="45">
        <v>0.41866087588148054</v>
      </c>
      <c r="N36" s="45">
        <v>0.4190024362514212</v>
      </c>
      <c r="O36" s="45">
        <v>0.4193802885791148</v>
      </c>
      <c r="P36" s="45">
        <v>0</v>
      </c>
      <c r="Q36" s="45">
        <v>0</v>
      </c>
      <c r="R36" s="45">
        <v>0</v>
      </c>
      <c r="S36" s="45">
        <v>0</v>
      </c>
      <c r="T36" s="45">
        <v>0</v>
      </c>
      <c r="U36" s="45">
        <v>0</v>
      </c>
      <c r="V36" s="45">
        <v>0</v>
      </c>
      <c r="W36" s="45">
        <v>0</v>
      </c>
      <c r="X36" s="45">
        <v>0</v>
      </c>
      <c r="Y36" s="45">
        <v>0</v>
      </c>
      <c r="Z36" s="45">
        <v>0</v>
      </c>
      <c r="AA36" s="45">
        <v>0</v>
      </c>
      <c r="AB36" s="45">
        <v>0</v>
      </c>
      <c r="AC36" s="45">
        <v>0</v>
      </c>
      <c r="AD36" s="45">
        <v>0</v>
      </c>
      <c r="AE36" s="45">
        <v>0</v>
      </c>
      <c r="AF36" s="45">
        <v>0</v>
      </c>
      <c r="AG36" s="45">
        <v>0</v>
      </c>
    </row>
    <row r="37" spans="2:33" ht="18" x14ac:dyDescent="0.25">
      <c r="B37" s="51" t="s">
        <v>140</v>
      </c>
      <c r="C37" s="52"/>
      <c r="D37" s="52"/>
      <c r="E37" s="52"/>
      <c r="F37" s="52"/>
      <c r="G37" s="52"/>
      <c r="H37" s="52"/>
      <c r="I37" s="52"/>
      <c r="J37" s="52"/>
      <c r="K37" s="52"/>
      <c r="L37" s="52"/>
      <c r="M37" s="52"/>
      <c r="N37" s="52"/>
      <c r="O37" s="52"/>
      <c r="P37" s="52"/>
      <c r="Q37" s="52"/>
      <c r="R37" s="52"/>
      <c r="S37" s="52"/>
      <c r="T37" s="52"/>
      <c r="U37" s="52"/>
      <c r="V37" s="52"/>
      <c r="W37" s="52"/>
      <c r="X37" s="52"/>
      <c r="Y37" s="52"/>
      <c r="Z37" s="52"/>
      <c r="AA37" s="43"/>
      <c r="AB37" s="52"/>
      <c r="AC37" s="52"/>
      <c r="AD37" s="52"/>
      <c r="AE37" s="52"/>
      <c r="AF37" s="52"/>
      <c r="AG37" s="52"/>
    </row>
    <row r="38" spans="2:33" x14ac:dyDescent="0.25">
      <c r="B38" s="53" t="s">
        <v>91</v>
      </c>
      <c r="C38" s="54">
        <v>0</v>
      </c>
      <c r="D38" s="54">
        <v>0</v>
      </c>
      <c r="E38" s="54">
        <v>0</v>
      </c>
      <c r="F38" s="54">
        <v>0</v>
      </c>
      <c r="G38" s="54">
        <v>0</v>
      </c>
      <c r="H38" s="54">
        <v>0</v>
      </c>
      <c r="I38" s="54">
        <v>0</v>
      </c>
      <c r="J38" s="54">
        <v>0</v>
      </c>
      <c r="K38" s="54">
        <v>0</v>
      </c>
      <c r="L38" s="54">
        <v>0</v>
      </c>
      <c r="M38" s="54">
        <v>1767.4029344999997</v>
      </c>
      <c r="N38" s="54">
        <v>2486.9884149749996</v>
      </c>
      <c r="O38" s="54">
        <v>2436.4911882749998</v>
      </c>
      <c r="P38" s="54">
        <v>1969.3918412999997</v>
      </c>
      <c r="Q38" s="54">
        <v>1704.2814011249998</v>
      </c>
      <c r="R38" s="54">
        <v>1843.1487745499996</v>
      </c>
      <c r="S38" s="54">
        <v>2550.1099483499997</v>
      </c>
      <c r="T38" s="54">
        <v>2638.4800950749996</v>
      </c>
      <c r="U38" s="54">
        <v>3092.9551353749998</v>
      </c>
      <c r="V38" s="54">
        <v>3118.203748725</v>
      </c>
      <c r="W38" s="54">
        <v>2878.3419218999998</v>
      </c>
      <c r="X38" s="54">
        <v>2398.6182682499998</v>
      </c>
      <c r="Y38" s="54">
        <v>1729.5300144749999</v>
      </c>
      <c r="Z38" s="54">
        <v>1830.5244678749998</v>
      </c>
      <c r="AA38" s="54">
        <v>1754.7786278249998</v>
      </c>
      <c r="AB38" s="54">
        <v>1628.5355610749998</v>
      </c>
      <c r="AC38" s="54">
        <v>1376.0494275749998</v>
      </c>
      <c r="AD38" s="54">
        <v>1502.2924943249998</v>
      </c>
      <c r="AE38" s="54">
        <v>2247.1265881499999</v>
      </c>
      <c r="AF38" s="54">
        <v>2095.6349080500004</v>
      </c>
      <c r="AG38" s="54">
        <v>1868.3973878999998</v>
      </c>
    </row>
    <row r="39" spans="2:33" x14ac:dyDescent="0.25">
      <c r="B39" s="53" t="s">
        <v>95</v>
      </c>
      <c r="C39" s="54">
        <v>6999.2328255000002</v>
      </c>
      <c r="D39" s="54">
        <v>7570.1086097399993</v>
      </c>
      <c r="E39" s="54">
        <v>8097.775279200001</v>
      </c>
      <c r="F39" s="54">
        <v>5322.2815417200018</v>
      </c>
      <c r="G39" s="54">
        <v>6284.0032416600025</v>
      </c>
      <c r="H39" s="54">
        <v>6208.6695799799991</v>
      </c>
      <c r="I39" s="54">
        <v>8685.0992390400024</v>
      </c>
      <c r="J39" s="54">
        <v>7755.3045648000007</v>
      </c>
      <c r="K39" s="54">
        <v>7323.8827816500016</v>
      </c>
      <c r="L39" s="54">
        <v>5247.2474569200012</v>
      </c>
      <c r="M39" s="54">
        <v>7993.5924423599999</v>
      </c>
      <c r="N39" s="54">
        <v>6716.7829830600022</v>
      </c>
      <c r="O39" s="54">
        <v>9695.9253120000049</v>
      </c>
      <c r="P39" s="54">
        <v>7263.4242576600009</v>
      </c>
      <c r="Q39" s="54">
        <v>10295.208602250003</v>
      </c>
      <c r="R39" s="54">
        <v>7877.9393160000027</v>
      </c>
      <c r="S39" s="54">
        <v>7968.6082684800031</v>
      </c>
      <c r="T39" s="54">
        <v>7754.8440506700008</v>
      </c>
      <c r="U39" s="54">
        <v>11543.324520000002</v>
      </c>
      <c r="V39" s="54">
        <v>7620.7013429399994</v>
      </c>
      <c r="W39" s="54">
        <v>7327.8708726600016</v>
      </c>
      <c r="X39" s="54">
        <v>10875.450709620001</v>
      </c>
      <c r="Y39" s="54">
        <v>8665.6577101200019</v>
      </c>
      <c r="Z39" s="54">
        <v>5806.7493426600004</v>
      </c>
      <c r="AA39" s="54">
        <v>9111.8641080599991</v>
      </c>
      <c r="AB39" s="54">
        <v>8333.2583649000026</v>
      </c>
      <c r="AC39" s="54">
        <v>8049.1630616399998</v>
      </c>
      <c r="AD39" s="54">
        <v>8601.6955773599984</v>
      </c>
      <c r="AE39" s="54">
        <v>6666.1567804800015</v>
      </c>
      <c r="AF39" s="54">
        <v>8276.0086349100002</v>
      </c>
      <c r="AG39" s="54">
        <v>4242.9904079399994</v>
      </c>
    </row>
    <row r="40" spans="2:33" x14ac:dyDescent="0.25">
      <c r="B40" s="53" t="s">
        <v>96</v>
      </c>
      <c r="C40" s="54">
        <v>1182.5866454400002</v>
      </c>
      <c r="D40" s="54">
        <v>1634.7521275200004</v>
      </c>
      <c r="E40" s="54">
        <v>1649.93782824</v>
      </c>
      <c r="F40" s="54">
        <v>2018.8243944000003</v>
      </c>
      <c r="G40" s="54">
        <v>1491.9205507200002</v>
      </c>
      <c r="H40" s="54">
        <v>1711.6271675999999</v>
      </c>
      <c r="I40" s="54">
        <v>1786.6299149999998</v>
      </c>
      <c r="J40" s="54">
        <v>2089.3294699200001</v>
      </c>
      <c r="K40" s="54">
        <v>1821.2230281600002</v>
      </c>
      <c r="L40" s="54">
        <v>2744.9860766400006</v>
      </c>
      <c r="M40" s="54">
        <v>1982.3767225200004</v>
      </c>
      <c r="N40" s="54">
        <v>3590.5413600000002</v>
      </c>
      <c r="O40" s="54">
        <v>2110.35558528</v>
      </c>
      <c r="P40" s="54">
        <v>3441.7522022399999</v>
      </c>
      <c r="Q40" s="54">
        <v>3425.81189184</v>
      </c>
      <c r="R40" s="54">
        <v>2952.8669462399994</v>
      </c>
      <c r="S40" s="54">
        <v>2835.1498528800007</v>
      </c>
      <c r="T40" s="54">
        <v>1939.9984430400004</v>
      </c>
      <c r="U40" s="54">
        <v>1989.45658944</v>
      </c>
      <c r="V40" s="54">
        <v>1780.7787043200001</v>
      </c>
      <c r="W40" s="54">
        <v>1759.9869215999997</v>
      </c>
      <c r="X40" s="54">
        <v>1741.58618544</v>
      </c>
      <c r="Y40" s="54">
        <v>1076.4917981999999</v>
      </c>
      <c r="Z40" s="54">
        <v>1577.5982294399996</v>
      </c>
      <c r="AA40" s="54">
        <v>690.26281740000002</v>
      </c>
      <c r="AB40" s="54">
        <v>1108.9967983200002</v>
      </c>
      <c r="AC40" s="54">
        <v>769.40172000000007</v>
      </c>
      <c r="AD40" s="54">
        <v>713.94436511999993</v>
      </c>
      <c r="AE40" s="54">
        <v>291.39333984000001</v>
      </c>
      <c r="AF40" s="54">
        <v>403.53826248000001</v>
      </c>
      <c r="AG40" s="54">
        <v>1096.7794812</v>
      </c>
    </row>
    <row r="41" spans="2:33" x14ac:dyDescent="0.25">
      <c r="B41" s="53" t="s">
        <v>58</v>
      </c>
      <c r="C41" s="54">
        <v>4484.6170840000013</v>
      </c>
      <c r="D41" s="54">
        <v>4013.5692760000006</v>
      </c>
      <c r="E41" s="54">
        <v>3825.0080910000006</v>
      </c>
      <c r="F41" s="54">
        <v>3862.3575639999999</v>
      </c>
      <c r="G41" s="54">
        <v>4128.8825709999992</v>
      </c>
      <c r="H41" s="54">
        <v>3750.8532909999999</v>
      </c>
      <c r="I41" s="54">
        <v>4128.8825709999992</v>
      </c>
      <c r="J41" s="54">
        <v>4013.5692760000006</v>
      </c>
      <c r="K41" s="54">
        <v>3568.6404759999987</v>
      </c>
      <c r="L41" s="54">
        <v>3862.3575639999999</v>
      </c>
      <c r="M41" s="54">
        <v>2694.2307840000008</v>
      </c>
      <c r="N41" s="54">
        <v>2694.2307840000008</v>
      </c>
      <c r="O41" s="54">
        <v>3355.9707040000003</v>
      </c>
      <c r="P41" s="54">
        <v>4167.6831000000011</v>
      </c>
      <c r="Q41" s="54">
        <v>3787.84</v>
      </c>
      <c r="R41" s="54">
        <v>2694.2307840000008</v>
      </c>
      <c r="S41" s="54">
        <v>3937.6006559999992</v>
      </c>
      <c r="T41" s="54">
        <v>4285.1729790000009</v>
      </c>
      <c r="U41" s="54">
        <v>4939.3557309999997</v>
      </c>
      <c r="V41" s="54">
        <v>3937.6006559999992</v>
      </c>
      <c r="W41" s="54">
        <v>3677.424019000001</v>
      </c>
      <c r="X41" s="54">
        <v>4324.6990359999991</v>
      </c>
      <c r="Y41" s="54">
        <v>5283.8597790000003</v>
      </c>
      <c r="Z41" s="54">
        <v>6679.1376989999999</v>
      </c>
      <c r="AA41" s="54">
        <v>3286.5318360000006</v>
      </c>
      <c r="AB41" s="54">
        <v>5153.3103959999999</v>
      </c>
      <c r="AC41" s="54">
        <v>5067.1843840000001</v>
      </c>
      <c r="AD41" s="54">
        <v>5594.8233759999994</v>
      </c>
      <c r="AE41" s="54">
        <v>3016.0316440000006</v>
      </c>
      <c r="AF41" s="54">
        <v>5327.7390040000018</v>
      </c>
      <c r="AG41" s="54">
        <v>6054.4745560000001</v>
      </c>
    </row>
    <row r="42" spans="2:33" x14ac:dyDescent="0.25">
      <c r="B42" s="53" t="s">
        <v>57</v>
      </c>
      <c r="C42" s="54">
        <v>15286.697285439996</v>
      </c>
      <c r="D42" s="54">
        <v>14310.00607456</v>
      </c>
      <c r="E42" s="54">
        <v>14494.75255872</v>
      </c>
      <c r="F42" s="54">
        <v>12126.612682240002</v>
      </c>
      <c r="G42" s="54">
        <v>11577.828386879999</v>
      </c>
      <c r="H42" s="54">
        <v>13626.885952959996</v>
      </c>
      <c r="I42" s="54">
        <v>15304.978635519999</v>
      </c>
      <c r="J42" s="54">
        <v>13605.843975360003</v>
      </c>
      <c r="K42" s="54">
        <v>13450.426769919995</v>
      </c>
      <c r="L42" s="54">
        <v>15977.882726400001</v>
      </c>
      <c r="M42" s="54">
        <v>16221.897538560002</v>
      </c>
      <c r="N42" s="54">
        <v>15775.401824</v>
      </c>
      <c r="O42" s="54">
        <v>12210.627968000003</v>
      </c>
      <c r="P42" s="54">
        <v>14814.903706399999</v>
      </c>
      <c r="Q42" s="54">
        <v>16558.336785759999</v>
      </c>
      <c r="R42" s="54">
        <v>12733.05145728</v>
      </c>
      <c r="S42" s="54">
        <v>14090.029945599999</v>
      </c>
      <c r="T42" s="54">
        <v>13939.038316</v>
      </c>
      <c r="U42" s="54">
        <v>16010.23027968</v>
      </c>
      <c r="V42" s="54">
        <v>15217.91808768</v>
      </c>
      <c r="W42" s="54">
        <v>15151.3199936</v>
      </c>
      <c r="X42" s="54">
        <v>17320.336951680001</v>
      </c>
      <c r="Y42" s="54">
        <v>15599.745683199999</v>
      </c>
      <c r="Z42" s="54">
        <v>20535.361181439996</v>
      </c>
      <c r="AA42" s="54">
        <v>21184.114425599997</v>
      </c>
      <c r="AB42" s="54">
        <v>21320.52494208001</v>
      </c>
      <c r="AC42" s="54">
        <v>18145.11490176</v>
      </c>
      <c r="AD42" s="54">
        <v>18528.920551680003</v>
      </c>
      <c r="AE42" s="54">
        <v>15198.408664319995</v>
      </c>
      <c r="AF42" s="54">
        <v>19067.365961280004</v>
      </c>
      <c r="AG42" s="54">
        <v>17637.464167679998</v>
      </c>
    </row>
    <row r="43" spans="2:33" x14ac:dyDescent="0.25">
      <c r="B43" s="53" t="s">
        <v>92</v>
      </c>
      <c r="C43" s="54">
        <v>188.51345520000001</v>
      </c>
      <c r="D43" s="54">
        <v>169.68922655999995</v>
      </c>
      <c r="E43" s="54">
        <v>172.67871599999998</v>
      </c>
      <c r="F43" s="54">
        <v>342.41891767999994</v>
      </c>
      <c r="G43" s="54">
        <v>326.86512319999991</v>
      </c>
      <c r="H43" s="54">
        <v>253.35582720000002</v>
      </c>
      <c r="I43" s="54">
        <v>280.17010559999994</v>
      </c>
      <c r="J43" s="54">
        <v>253.35582720000002</v>
      </c>
      <c r="K43" s="54">
        <v>415.70801999999998</v>
      </c>
      <c r="L43" s="54">
        <v>239.31196519999992</v>
      </c>
      <c r="M43" s="54">
        <v>97.608512399999995</v>
      </c>
      <c r="N43" s="54">
        <v>115.14626087999997</v>
      </c>
      <c r="O43" s="54">
        <v>99.226912399999975</v>
      </c>
      <c r="P43" s="54">
        <v>178.98961471999996</v>
      </c>
      <c r="Q43" s="54">
        <v>184.74514128000004</v>
      </c>
      <c r="R43" s="54">
        <v>240.76766391999996</v>
      </c>
      <c r="S43" s="54">
        <v>260.59416935999997</v>
      </c>
      <c r="T43" s="54">
        <v>166.02938015999996</v>
      </c>
      <c r="U43" s="54">
        <v>145.92192999999997</v>
      </c>
      <c r="V43" s="54">
        <v>282.68883216</v>
      </c>
      <c r="W43" s="54">
        <v>319.89038479999999</v>
      </c>
      <c r="X43" s="54">
        <v>208.15014248000003</v>
      </c>
      <c r="Y43" s="54">
        <v>253.05428287999999</v>
      </c>
      <c r="Z43" s="54">
        <v>297.85321439999996</v>
      </c>
      <c r="AA43" s="54">
        <v>251.21568920000001</v>
      </c>
      <c r="AB43" s="54">
        <v>863.63984279999977</v>
      </c>
      <c r="AC43" s="54">
        <v>897.19889000000012</v>
      </c>
      <c r="AD43" s="54">
        <v>1121.0883387199999</v>
      </c>
      <c r="AE43" s="54">
        <v>325.19353720000004</v>
      </c>
      <c r="AF43" s="54">
        <v>554.23542384000007</v>
      </c>
      <c r="AG43" s="54">
        <v>845.57162815999993</v>
      </c>
    </row>
    <row r="44" spans="2:33" x14ac:dyDescent="0.25">
      <c r="B44" s="53" t="s">
        <v>55</v>
      </c>
      <c r="C44" s="54">
        <v>1224.4390920000001</v>
      </c>
      <c r="D44" s="54">
        <v>1100.3424199999999</v>
      </c>
      <c r="E44" s="54">
        <v>1210.4355640000003</v>
      </c>
      <c r="F44" s="54">
        <v>1121.5212480000007</v>
      </c>
      <c r="G44" s="54">
        <v>1200.2309840000005</v>
      </c>
      <c r="H44" s="54">
        <v>1194.9629440000001</v>
      </c>
      <c r="I44" s="54">
        <v>1365.541416</v>
      </c>
      <c r="J44" s="54">
        <v>937.00952799999993</v>
      </c>
      <c r="K44" s="54">
        <v>956.50846000000001</v>
      </c>
      <c r="L44" s="54">
        <v>1017.9260000000002</v>
      </c>
      <c r="M44" s="54">
        <v>808.92216000000008</v>
      </c>
      <c r="N44" s="54">
        <v>855.29158000000018</v>
      </c>
      <c r="O44" s="54">
        <v>924.45768800000019</v>
      </c>
      <c r="P44" s="54">
        <v>864.86804000000006</v>
      </c>
      <c r="Q44" s="54">
        <v>910.59567200000015</v>
      </c>
      <c r="R44" s="54">
        <v>721.27877600000033</v>
      </c>
      <c r="S44" s="54">
        <v>686.56196</v>
      </c>
      <c r="T44" s="54">
        <v>706.19328000000007</v>
      </c>
      <c r="U44" s="54">
        <v>635.5207039999998</v>
      </c>
      <c r="V44" s="54">
        <v>650.82803200000012</v>
      </c>
      <c r="W44" s="54">
        <v>741.71900799999992</v>
      </c>
      <c r="X44" s="54">
        <v>632.28505600000005</v>
      </c>
      <c r="Y44" s="54">
        <v>462.37032000000005</v>
      </c>
      <c r="Z44" s="54">
        <v>695.071144</v>
      </c>
      <c r="AA44" s="54">
        <v>641.05809999999997</v>
      </c>
      <c r="AB44" s="54">
        <v>590.34097999999994</v>
      </c>
      <c r="AC44" s="54">
        <v>591.54156</v>
      </c>
      <c r="AD44" s="54">
        <v>665.16404799999987</v>
      </c>
      <c r="AE44" s="54">
        <v>487.75174400000003</v>
      </c>
      <c r="AF44" s="54">
        <v>621.38845200000003</v>
      </c>
      <c r="AG44" s="54">
        <v>535.2395919999999</v>
      </c>
    </row>
    <row r="45" spans="2:33" x14ac:dyDescent="0.25">
      <c r="B45" s="53" t="s">
        <v>93</v>
      </c>
      <c r="C45" s="54">
        <v>8586.7470431999991</v>
      </c>
      <c r="D45" s="54">
        <v>6959.1395999999995</v>
      </c>
      <c r="E45" s="54">
        <v>6734.6384599999992</v>
      </c>
      <c r="F45" s="54">
        <v>6008.8516383999995</v>
      </c>
      <c r="G45" s="54">
        <v>6567.5748543999998</v>
      </c>
      <c r="H45" s="54">
        <v>6329.9079992000006</v>
      </c>
      <c r="I45" s="54">
        <v>6879.7302048000001</v>
      </c>
      <c r="J45" s="54">
        <v>6311.28784</v>
      </c>
      <c r="K45" s="54">
        <v>4621.9011151999994</v>
      </c>
      <c r="L45" s="54">
        <v>3921.437856</v>
      </c>
      <c r="M45" s="54">
        <v>2774.9702400000001</v>
      </c>
      <c r="N45" s="54">
        <v>2161.4122367999994</v>
      </c>
      <c r="O45" s="54">
        <v>1921.2553215999997</v>
      </c>
      <c r="P45" s="54">
        <v>0</v>
      </c>
      <c r="Q45" s="54">
        <v>0</v>
      </c>
      <c r="R45" s="54">
        <v>0</v>
      </c>
      <c r="S45" s="54">
        <v>0</v>
      </c>
      <c r="T45" s="54">
        <v>0</v>
      </c>
      <c r="U45" s="54">
        <v>0</v>
      </c>
      <c r="V45" s="54">
        <v>0</v>
      </c>
      <c r="W45" s="54">
        <v>0</v>
      </c>
      <c r="X45" s="54">
        <v>0</v>
      </c>
      <c r="Y45" s="54">
        <v>0</v>
      </c>
      <c r="Z45" s="54">
        <v>0</v>
      </c>
      <c r="AA45" s="54">
        <v>0</v>
      </c>
      <c r="AB45" s="54">
        <v>0</v>
      </c>
      <c r="AC45" s="54">
        <v>0</v>
      </c>
      <c r="AD45" s="54">
        <v>0</v>
      </c>
      <c r="AE45" s="54">
        <v>0</v>
      </c>
      <c r="AF45" s="54">
        <v>0</v>
      </c>
      <c r="AG45" s="54">
        <v>0</v>
      </c>
    </row>
    <row r="46" spans="2:33" x14ac:dyDescent="0.25">
      <c r="B46" s="53" t="s">
        <v>459</v>
      </c>
      <c r="C46" s="54">
        <v>32801.671713599993</v>
      </c>
      <c r="D46" s="54">
        <v>31306.595133599996</v>
      </c>
      <c r="E46" s="54">
        <v>30977.058619200001</v>
      </c>
      <c r="F46" s="54">
        <v>25000.920033600014</v>
      </c>
      <c r="G46" s="54">
        <v>30993.226468799985</v>
      </c>
      <c r="H46" s="54">
        <v>34359.806426400006</v>
      </c>
      <c r="I46" s="54">
        <v>32732.094154399994</v>
      </c>
      <c r="J46" s="54">
        <v>36419.704791999997</v>
      </c>
      <c r="K46" s="54">
        <v>36245.791556800003</v>
      </c>
      <c r="L46" s="54">
        <v>37892.596206400005</v>
      </c>
      <c r="M46" s="54">
        <v>40329.954918400006</v>
      </c>
      <c r="N46" s="54">
        <v>33190.856980800003</v>
      </c>
      <c r="O46" s="54">
        <v>28954.354963200007</v>
      </c>
      <c r="P46" s="54">
        <v>33278.477652000009</v>
      </c>
      <c r="Q46" s="54">
        <v>40962.002571200006</v>
      </c>
      <c r="R46" s="54">
        <v>30613.376680000001</v>
      </c>
      <c r="S46" s="54">
        <v>0</v>
      </c>
      <c r="T46" s="54">
        <v>0</v>
      </c>
      <c r="U46" s="54">
        <v>9513.8191668000018</v>
      </c>
      <c r="V46" s="54">
        <v>11168.396413200002</v>
      </c>
      <c r="W46" s="54">
        <v>9927.4634784000009</v>
      </c>
      <c r="X46" s="54">
        <v>8479.708387800003</v>
      </c>
      <c r="Y46" s="54">
        <v>8066.064076200003</v>
      </c>
      <c r="Z46" s="54">
        <v>10444.5188679</v>
      </c>
      <c r="AA46" s="54">
        <v>10651.341023700003</v>
      </c>
      <c r="AB46" s="54">
        <v>9927.4634784000009</v>
      </c>
      <c r="AC46" s="54">
        <v>9824.0524005000007</v>
      </c>
      <c r="AD46" s="54">
        <v>10341.107790000004</v>
      </c>
      <c r="AE46" s="54">
        <v>11685.451802700001</v>
      </c>
      <c r="AF46" s="54">
        <v>10237.696712100003</v>
      </c>
      <c r="AG46" s="54">
        <v>9410.4080888999997</v>
      </c>
    </row>
    <row r="47" spans="2:33" x14ac:dyDescent="0.25">
      <c r="B47" s="55" t="s">
        <v>94</v>
      </c>
      <c r="C47" s="56">
        <v>12147.516599999997</v>
      </c>
      <c r="D47" s="56">
        <v>15282.609525600004</v>
      </c>
      <c r="E47" s="56">
        <v>17047.243664000001</v>
      </c>
      <c r="F47" s="56">
        <v>13205.950546399996</v>
      </c>
      <c r="G47" s="56">
        <v>12738.758928000001</v>
      </c>
      <c r="H47" s="56">
        <v>13064.251900799998</v>
      </c>
      <c r="I47" s="56">
        <v>16003.613815200006</v>
      </c>
      <c r="J47" s="56">
        <v>13240.216516799997</v>
      </c>
      <c r="K47" s="56">
        <v>10401.123161599999</v>
      </c>
      <c r="L47" s="56">
        <v>10818.088512000002</v>
      </c>
      <c r="M47" s="56">
        <v>7870.7642711999988</v>
      </c>
      <c r="N47" s="56">
        <v>6191.5275159999992</v>
      </c>
      <c r="O47" s="56">
        <v>5497.2854775999986</v>
      </c>
      <c r="P47" s="56">
        <v>0</v>
      </c>
      <c r="Q47" s="56">
        <v>0</v>
      </c>
      <c r="R47" s="56">
        <v>0</v>
      </c>
      <c r="S47" s="56">
        <v>0</v>
      </c>
      <c r="T47" s="56">
        <v>0</v>
      </c>
      <c r="U47" s="56">
        <v>0</v>
      </c>
      <c r="V47" s="56">
        <v>0</v>
      </c>
      <c r="W47" s="56">
        <v>0</v>
      </c>
      <c r="X47" s="56">
        <v>0</v>
      </c>
      <c r="Y47" s="56">
        <v>0</v>
      </c>
      <c r="Z47" s="56">
        <v>0</v>
      </c>
      <c r="AA47" s="56">
        <v>0</v>
      </c>
      <c r="AB47" s="56">
        <v>0</v>
      </c>
      <c r="AC47" s="56">
        <v>0</v>
      </c>
      <c r="AD47" s="56">
        <v>0</v>
      </c>
      <c r="AE47" s="56">
        <v>0</v>
      </c>
      <c r="AF47" s="56">
        <v>0</v>
      </c>
      <c r="AG47" s="56">
        <v>0</v>
      </c>
    </row>
    <row r="48" spans="2:33" ht="18" x14ac:dyDescent="0.25">
      <c r="B48" s="57" t="s">
        <v>141</v>
      </c>
      <c r="C48" s="47">
        <v>0.01</v>
      </c>
      <c r="D48" s="47">
        <v>0.01</v>
      </c>
      <c r="E48" s="47">
        <v>0.01</v>
      </c>
      <c r="F48" s="47">
        <v>0.01</v>
      </c>
      <c r="G48" s="47">
        <v>0.01</v>
      </c>
      <c r="H48" s="47">
        <v>0.01</v>
      </c>
      <c r="I48" s="47">
        <v>0.01</v>
      </c>
      <c r="J48" s="47">
        <v>0.01</v>
      </c>
      <c r="K48" s="47">
        <v>0.01</v>
      </c>
      <c r="L48" s="47">
        <v>0.01</v>
      </c>
      <c r="M48" s="47">
        <v>0.01</v>
      </c>
      <c r="N48" s="47">
        <v>0.01</v>
      </c>
      <c r="O48" s="47">
        <v>0.01</v>
      </c>
      <c r="P48" s="47">
        <v>0.01</v>
      </c>
      <c r="Q48" s="47">
        <v>0.01</v>
      </c>
      <c r="R48" s="47">
        <v>0.01</v>
      </c>
      <c r="S48" s="47">
        <v>0.01</v>
      </c>
      <c r="T48" s="47">
        <v>0.01</v>
      </c>
      <c r="U48" s="47">
        <v>0.01</v>
      </c>
      <c r="V48" s="47">
        <v>0.01</v>
      </c>
      <c r="W48" s="47">
        <v>0.01</v>
      </c>
      <c r="X48" s="47">
        <v>0.01</v>
      </c>
      <c r="Y48" s="47">
        <v>0.01</v>
      </c>
      <c r="Z48" s="47">
        <v>0.01</v>
      </c>
      <c r="AA48" s="47">
        <v>0.01</v>
      </c>
      <c r="AB48" s="47">
        <v>0.01</v>
      </c>
      <c r="AC48" s="47">
        <v>0.01</v>
      </c>
      <c r="AD48" s="47">
        <v>0.01</v>
      </c>
      <c r="AE48" s="47">
        <v>0.01</v>
      </c>
      <c r="AF48" s="47">
        <v>0.01</v>
      </c>
      <c r="AG48" s="47">
        <v>0.01</v>
      </c>
    </row>
    <row r="49" spans="2:33" ht="18" x14ac:dyDescent="0.25">
      <c r="B49" s="37" t="s">
        <v>142</v>
      </c>
      <c r="C49" s="58"/>
      <c r="D49" s="58"/>
      <c r="E49" s="58"/>
      <c r="F49" s="58"/>
      <c r="G49" s="58"/>
      <c r="H49" s="58"/>
      <c r="I49" s="58"/>
      <c r="J49" s="58"/>
      <c r="K49" s="58"/>
      <c r="L49" s="58"/>
      <c r="M49" s="58"/>
      <c r="N49" s="58"/>
      <c r="O49" s="58"/>
      <c r="P49" s="58"/>
      <c r="Q49" s="58"/>
      <c r="R49" s="58"/>
      <c r="S49" s="58"/>
      <c r="T49" s="58"/>
      <c r="U49" s="58"/>
      <c r="V49" s="58"/>
      <c r="W49" s="58"/>
      <c r="X49" s="58"/>
      <c r="Y49" s="58"/>
      <c r="Z49" s="58"/>
      <c r="AA49" s="59"/>
      <c r="AB49" s="58"/>
    </row>
    <row r="50" spans="2:33" x14ac:dyDescent="0.25">
      <c r="B50" s="38" t="s">
        <v>91</v>
      </c>
      <c r="C50" s="45">
        <f t="shared" ref="C50" si="0">(C38*C$48)*44/28000</f>
        <v>0</v>
      </c>
      <c r="D50" s="45">
        <f t="shared" ref="D50:AE50" si="1">(D38*D$48)*44/28000</f>
        <v>0</v>
      </c>
      <c r="E50" s="45">
        <f t="shared" si="1"/>
        <v>0</v>
      </c>
      <c r="F50" s="45">
        <f t="shared" si="1"/>
        <v>0</v>
      </c>
      <c r="G50" s="45">
        <f t="shared" si="1"/>
        <v>0</v>
      </c>
      <c r="H50" s="45">
        <f t="shared" si="1"/>
        <v>0</v>
      </c>
      <c r="I50" s="45">
        <f t="shared" si="1"/>
        <v>0</v>
      </c>
      <c r="J50" s="45">
        <f t="shared" si="1"/>
        <v>0</v>
      </c>
      <c r="K50" s="45">
        <f t="shared" si="1"/>
        <v>0</v>
      </c>
      <c r="L50" s="45">
        <f t="shared" si="1"/>
        <v>0</v>
      </c>
      <c r="M50" s="45">
        <f t="shared" si="1"/>
        <v>2.7773474684999997E-2</v>
      </c>
      <c r="N50" s="45">
        <f t="shared" si="1"/>
        <v>3.9081246521035708E-2</v>
      </c>
      <c r="O50" s="45">
        <f t="shared" si="1"/>
        <v>3.8287718672892858E-2</v>
      </c>
      <c r="P50" s="45">
        <f t="shared" si="1"/>
        <v>3.0947586077571424E-2</v>
      </c>
      <c r="Q50" s="45">
        <f t="shared" si="1"/>
        <v>2.6781564874821424E-2</v>
      </c>
      <c r="R50" s="45">
        <f t="shared" si="1"/>
        <v>2.8963766457214279E-2</v>
      </c>
      <c r="S50" s="45">
        <f t="shared" si="1"/>
        <v>4.0073156331214284E-2</v>
      </c>
      <c r="T50" s="45">
        <f t="shared" si="1"/>
        <v>4.1461830065464278E-2</v>
      </c>
      <c r="U50" s="45">
        <f t="shared" si="1"/>
        <v>4.8603580698749996E-2</v>
      </c>
      <c r="V50" s="45">
        <f t="shared" si="1"/>
        <v>4.9000344622821428E-2</v>
      </c>
      <c r="W50" s="45">
        <f t="shared" si="1"/>
        <v>4.5231087344142856E-2</v>
      </c>
      <c r="X50" s="45">
        <f t="shared" si="1"/>
        <v>3.7692572786785707E-2</v>
      </c>
      <c r="Y50" s="45">
        <f t="shared" si="1"/>
        <v>2.7178328798892856E-2</v>
      </c>
      <c r="Z50" s="45">
        <f t="shared" si="1"/>
        <v>2.8765384495178566E-2</v>
      </c>
      <c r="AA50" s="45">
        <f t="shared" si="1"/>
        <v>2.7575092722964281E-2</v>
      </c>
      <c r="AB50" s="45">
        <f t="shared" si="1"/>
        <v>2.5591273102607143E-2</v>
      </c>
      <c r="AC50" s="45">
        <f t="shared" si="1"/>
        <v>2.1623633861892852E-2</v>
      </c>
      <c r="AD50" s="45">
        <f t="shared" si="1"/>
        <v>2.3607453482249997E-2</v>
      </c>
      <c r="AE50" s="45">
        <f t="shared" si="1"/>
        <v>3.5311989242357143E-2</v>
      </c>
      <c r="AF50" s="45">
        <f t="shared" ref="AF50:AG50" si="2">(AF38*AF$48)*44/28000</f>
        <v>3.293140569792858E-2</v>
      </c>
      <c r="AG50" s="45">
        <f t="shared" si="2"/>
        <v>2.9360530381285714E-2</v>
      </c>
    </row>
    <row r="51" spans="2:33" x14ac:dyDescent="0.25">
      <c r="B51" s="38" t="s">
        <v>95</v>
      </c>
      <c r="C51" s="45">
        <f t="shared" ref="C51" si="3">(C39*C$48)*44/28000</f>
        <v>0.10998794440071429</v>
      </c>
      <c r="D51" s="45">
        <f t="shared" ref="D51:AE51" si="4">(D39*D$48)*44/28000</f>
        <v>0.11895884958162856</v>
      </c>
      <c r="E51" s="45">
        <f t="shared" si="4"/>
        <v>0.12725075438742858</v>
      </c>
      <c r="F51" s="45">
        <f t="shared" si="4"/>
        <v>8.3635852798457172E-2</v>
      </c>
      <c r="G51" s="45">
        <f t="shared" si="4"/>
        <v>9.8748622368942898E-2</v>
      </c>
      <c r="H51" s="45">
        <f t="shared" si="4"/>
        <v>9.756480768539999E-2</v>
      </c>
      <c r="I51" s="45">
        <f t="shared" si="4"/>
        <v>0.13648013089920003</v>
      </c>
      <c r="J51" s="45">
        <f t="shared" si="4"/>
        <v>0.12186907173257144</v>
      </c>
      <c r="K51" s="45">
        <f t="shared" si="4"/>
        <v>0.11508958656878575</v>
      </c>
      <c r="L51" s="45">
        <f t="shared" si="4"/>
        <v>8.245674575160003E-2</v>
      </c>
      <c r="M51" s="45">
        <f t="shared" si="4"/>
        <v>0.12561359552279999</v>
      </c>
      <c r="N51" s="45">
        <f t="shared" si="4"/>
        <v>0.1055494468766572</v>
      </c>
      <c r="O51" s="45">
        <f t="shared" si="4"/>
        <v>0.15236454061714297</v>
      </c>
      <c r="P51" s="45">
        <f t="shared" si="4"/>
        <v>0.11413952404894288</v>
      </c>
      <c r="Q51" s="45">
        <f t="shared" si="4"/>
        <v>0.1617818494639286</v>
      </c>
      <c r="R51" s="45">
        <f t="shared" si="4"/>
        <v>0.12379618925142861</v>
      </c>
      <c r="S51" s="45">
        <f t="shared" si="4"/>
        <v>0.12522098707611434</v>
      </c>
      <c r="T51" s="45">
        <f t="shared" si="4"/>
        <v>0.12186183508195714</v>
      </c>
      <c r="U51" s="45">
        <f t="shared" si="4"/>
        <v>0.18139509960000003</v>
      </c>
      <c r="V51" s="45">
        <f t="shared" si="4"/>
        <v>0.11975387824619999</v>
      </c>
      <c r="W51" s="45">
        <f t="shared" si="4"/>
        <v>0.11515225657037145</v>
      </c>
      <c r="X51" s="45">
        <f t="shared" si="4"/>
        <v>0.17089993972260004</v>
      </c>
      <c r="Y51" s="45">
        <f t="shared" si="4"/>
        <v>0.13617462115902859</v>
      </c>
      <c r="Z51" s="45">
        <f t="shared" si="4"/>
        <v>9.1248918241800009E-2</v>
      </c>
      <c r="AA51" s="45">
        <f t="shared" si="4"/>
        <v>0.14318643598380001</v>
      </c>
      <c r="AB51" s="45">
        <f t="shared" si="4"/>
        <v>0.13095120287700004</v>
      </c>
      <c r="AC51" s="45">
        <f t="shared" si="4"/>
        <v>0.12648684811148572</v>
      </c>
      <c r="AD51" s="45">
        <f t="shared" si="4"/>
        <v>0.13516950192994284</v>
      </c>
      <c r="AE51" s="45">
        <f t="shared" si="4"/>
        <v>0.10475389226468575</v>
      </c>
      <c r="AF51" s="45">
        <f t="shared" ref="AF51:AG51" si="5">(AF39*AF$48)*44/28000</f>
        <v>0.13005156426287143</v>
      </c>
      <c r="AG51" s="45">
        <f t="shared" si="5"/>
        <v>6.6675563553342851E-2</v>
      </c>
    </row>
    <row r="52" spans="2:33" x14ac:dyDescent="0.25">
      <c r="B52" s="38" t="s">
        <v>96</v>
      </c>
      <c r="C52" s="45">
        <f t="shared" ref="C52" si="6">(C40*C$48)*44/28000</f>
        <v>1.8583504428342862E-2</v>
      </c>
      <c r="D52" s="45">
        <f t="shared" ref="D52:AE52" si="7">(D40*D$48)*44/28000</f>
        <v>2.5688962003885721E-2</v>
      </c>
      <c r="E52" s="45">
        <f t="shared" si="7"/>
        <v>2.5927594443771431E-2</v>
      </c>
      <c r="F52" s="45">
        <f t="shared" si="7"/>
        <v>3.1724383340571434E-2</v>
      </c>
      <c r="G52" s="45">
        <f t="shared" si="7"/>
        <v>2.3444465797028576E-2</v>
      </c>
      <c r="H52" s="45">
        <f t="shared" si="7"/>
        <v>2.6896998347999999E-2</v>
      </c>
      <c r="I52" s="45">
        <f t="shared" si="7"/>
        <v>2.8075612950000002E-2</v>
      </c>
      <c r="J52" s="45">
        <f t="shared" si="7"/>
        <v>3.2832320241600002E-2</v>
      </c>
      <c r="K52" s="45">
        <f t="shared" si="7"/>
        <v>2.8619219013942862E-2</v>
      </c>
      <c r="L52" s="45">
        <f t="shared" si="7"/>
        <v>4.3135495490057157E-2</v>
      </c>
      <c r="M52" s="45">
        <f t="shared" si="7"/>
        <v>3.1151634211028578E-2</v>
      </c>
      <c r="N52" s="45">
        <f t="shared" si="7"/>
        <v>5.642279280000001E-2</v>
      </c>
      <c r="O52" s="45">
        <f t="shared" si="7"/>
        <v>3.3162730625828571E-2</v>
      </c>
      <c r="P52" s="45">
        <f t="shared" si="7"/>
        <v>5.4084677463771429E-2</v>
      </c>
      <c r="Q52" s="45">
        <f t="shared" si="7"/>
        <v>5.3834186871771432E-2</v>
      </c>
      <c r="R52" s="45">
        <f t="shared" si="7"/>
        <v>4.6402194869485706E-2</v>
      </c>
      <c r="S52" s="45">
        <f t="shared" si="7"/>
        <v>4.455235483097144E-2</v>
      </c>
      <c r="T52" s="45">
        <f t="shared" si="7"/>
        <v>3.0485689819200006E-2</v>
      </c>
      <c r="U52" s="45">
        <f t="shared" si="7"/>
        <v>3.1262889262628567E-2</v>
      </c>
      <c r="V52" s="45">
        <f t="shared" si="7"/>
        <v>2.7983665353600001E-2</v>
      </c>
      <c r="W52" s="45">
        <f t="shared" si="7"/>
        <v>2.7656937339428572E-2</v>
      </c>
      <c r="X52" s="45">
        <f t="shared" si="7"/>
        <v>2.7367782914057143E-2</v>
      </c>
      <c r="Y52" s="45">
        <f t="shared" si="7"/>
        <v>1.6916299685999999E-2</v>
      </c>
      <c r="Z52" s="45">
        <f t="shared" si="7"/>
        <v>2.4790829319771425E-2</v>
      </c>
      <c r="AA52" s="45">
        <f t="shared" si="7"/>
        <v>1.0846987130571429E-2</v>
      </c>
      <c r="AB52" s="45">
        <f t="shared" si="7"/>
        <v>1.7427092545028573E-2</v>
      </c>
      <c r="AC52" s="45">
        <f t="shared" si="7"/>
        <v>1.2090598457142858E-2</v>
      </c>
      <c r="AD52" s="45">
        <f t="shared" si="7"/>
        <v>1.12191257376E-2</v>
      </c>
      <c r="AE52" s="45">
        <f t="shared" si="7"/>
        <v>4.5790381974857141E-3</v>
      </c>
      <c r="AF52" s="45">
        <f t="shared" ref="AF52:AG52" si="8">(AF40*AF$48)*44/28000</f>
        <v>6.3413155532571434E-3</v>
      </c>
      <c r="AG52" s="45">
        <f t="shared" si="8"/>
        <v>1.7235106133142854E-2</v>
      </c>
    </row>
    <row r="53" spans="2:33" x14ac:dyDescent="0.25">
      <c r="B53" s="38" t="s">
        <v>58</v>
      </c>
      <c r="C53" s="45">
        <f t="shared" ref="C53" si="9">(C41*C$48)*44/28000</f>
        <v>7.0472554177142877E-2</v>
      </c>
      <c r="D53" s="45">
        <f t="shared" ref="D53:AE53" si="10">(D41*D$48)*44/28000</f>
        <v>6.3070374337142868E-2</v>
      </c>
      <c r="E53" s="45">
        <f t="shared" si="10"/>
        <v>6.0107270001428584E-2</v>
      </c>
      <c r="F53" s="45">
        <f t="shared" si="10"/>
        <v>6.0694190291428564E-2</v>
      </c>
      <c r="G53" s="45">
        <f t="shared" si="10"/>
        <v>6.4882440401428557E-2</v>
      </c>
      <c r="H53" s="45">
        <f t="shared" si="10"/>
        <v>5.8941980287142856E-2</v>
      </c>
      <c r="I53" s="45">
        <f t="shared" si="10"/>
        <v>6.4882440401428557E-2</v>
      </c>
      <c r="J53" s="45">
        <f t="shared" si="10"/>
        <v>6.3070374337142868E-2</v>
      </c>
      <c r="K53" s="45">
        <f t="shared" si="10"/>
        <v>5.6078636051428557E-2</v>
      </c>
      <c r="L53" s="45">
        <f t="shared" si="10"/>
        <v>6.0694190291428564E-2</v>
      </c>
      <c r="M53" s="45">
        <f t="shared" si="10"/>
        <v>4.2337912320000011E-2</v>
      </c>
      <c r="N53" s="45">
        <f t="shared" si="10"/>
        <v>4.2337912320000011E-2</v>
      </c>
      <c r="O53" s="45">
        <f t="shared" si="10"/>
        <v>5.2736682491428578E-2</v>
      </c>
      <c r="P53" s="45">
        <f t="shared" si="10"/>
        <v>6.549216300000002E-2</v>
      </c>
      <c r="Q53" s="45">
        <f t="shared" si="10"/>
        <v>5.9523199999999998E-2</v>
      </c>
      <c r="R53" s="45">
        <f t="shared" si="10"/>
        <v>4.2337912320000011E-2</v>
      </c>
      <c r="S53" s="45">
        <f t="shared" si="10"/>
        <v>6.1876581737142847E-2</v>
      </c>
      <c r="T53" s="45">
        <f t="shared" si="10"/>
        <v>6.7338432527142861E-2</v>
      </c>
      <c r="U53" s="45">
        <f t="shared" si="10"/>
        <v>7.7618447201428561E-2</v>
      </c>
      <c r="V53" s="45">
        <f t="shared" si="10"/>
        <v>6.1876581737142847E-2</v>
      </c>
      <c r="W53" s="45">
        <f t="shared" si="10"/>
        <v>5.7788091727142867E-2</v>
      </c>
      <c r="X53" s="45">
        <f t="shared" si="10"/>
        <v>6.7959556279999986E-2</v>
      </c>
      <c r="Y53" s="45">
        <f t="shared" si="10"/>
        <v>8.3032082241428579E-2</v>
      </c>
      <c r="Z53" s="45">
        <f t="shared" si="10"/>
        <v>0.10495787812714286</v>
      </c>
      <c r="AA53" s="45">
        <f t="shared" si="10"/>
        <v>5.1645500280000006E-2</v>
      </c>
      <c r="AB53" s="45">
        <f t="shared" si="10"/>
        <v>8.0980591937142854E-2</v>
      </c>
      <c r="AC53" s="45">
        <f t="shared" si="10"/>
        <v>7.962718317714286E-2</v>
      </c>
      <c r="AD53" s="45">
        <f t="shared" si="10"/>
        <v>8.7918653051428555E-2</v>
      </c>
      <c r="AE53" s="45">
        <f t="shared" si="10"/>
        <v>4.7394782977142863E-2</v>
      </c>
      <c r="AF53" s="45">
        <f t="shared" ref="AF53:AG53" si="11">(AF41*AF$48)*44/28000</f>
        <v>8.3721612920000035E-2</v>
      </c>
      <c r="AG53" s="45">
        <f t="shared" si="11"/>
        <v>9.5141743022857148E-2</v>
      </c>
    </row>
    <row r="54" spans="2:33" x14ac:dyDescent="0.25">
      <c r="B54" s="38" t="s">
        <v>57</v>
      </c>
      <c r="C54" s="45">
        <f t="shared" ref="C54" si="12">(C42*C$48)*44/28000</f>
        <v>0.24021952877119995</v>
      </c>
      <c r="D54" s="45">
        <f t="shared" ref="D54:AE54" si="13">(D42*D$48)*44/28000</f>
        <v>0.22487152402880003</v>
      </c>
      <c r="E54" s="45">
        <f t="shared" si="13"/>
        <v>0.2277746830656</v>
      </c>
      <c r="F54" s="45">
        <f t="shared" si="13"/>
        <v>0.19056105643520005</v>
      </c>
      <c r="G54" s="45">
        <f t="shared" si="13"/>
        <v>0.18193730322239995</v>
      </c>
      <c r="H54" s="45">
        <f t="shared" si="13"/>
        <v>0.21413677926079991</v>
      </c>
      <c r="I54" s="45">
        <f t="shared" si="13"/>
        <v>0.24050680712959999</v>
      </c>
      <c r="J54" s="45">
        <f t="shared" si="13"/>
        <v>0.21380611961280005</v>
      </c>
      <c r="K54" s="45">
        <f t="shared" si="13"/>
        <v>0.2113638492415999</v>
      </c>
      <c r="L54" s="45">
        <f t="shared" si="13"/>
        <v>0.25108101427200002</v>
      </c>
      <c r="M54" s="45">
        <f t="shared" si="13"/>
        <v>0.25491553274880008</v>
      </c>
      <c r="N54" s="45">
        <f t="shared" si="13"/>
        <v>0.24789917152000004</v>
      </c>
      <c r="O54" s="45">
        <f t="shared" si="13"/>
        <v>0.19188129664000003</v>
      </c>
      <c r="P54" s="45">
        <f t="shared" si="13"/>
        <v>0.232805629672</v>
      </c>
      <c r="Q54" s="45">
        <f t="shared" si="13"/>
        <v>0.26020243520480002</v>
      </c>
      <c r="R54" s="45">
        <f t="shared" si="13"/>
        <v>0.20009080861440001</v>
      </c>
      <c r="S54" s="45">
        <f t="shared" si="13"/>
        <v>0.221414756288</v>
      </c>
      <c r="T54" s="45">
        <f t="shared" si="13"/>
        <v>0.21904203068</v>
      </c>
      <c r="U54" s="45">
        <f t="shared" si="13"/>
        <v>0.25158933296639996</v>
      </c>
      <c r="V54" s="45">
        <f t="shared" si="13"/>
        <v>0.23913871280640003</v>
      </c>
      <c r="W54" s="45">
        <f t="shared" si="13"/>
        <v>0.23809217132800001</v>
      </c>
      <c r="X54" s="45">
        <f t="shared" si="13"/>
        <v>0.27217672352640004</v>
      </c>
      <c r="Y54" s="45">
        <f t="shared" si="13"/>
        <v>0.24513886073599997</v>
      </c>
      <c r="Z54" s="45">
        <f t="shared" si="13"/>
        <v>0.32269853285119993</v>
      </c>
      <c r="AA54" s="45">
        <f t="shared" si="13"/>
        <v>0.33289322668799992</v>
      </c>
      <c r="AB54" s="45">
        <f t="shared" si="13"/>
        <v>0.33503682051840017</v>
      </c>
      <c r="AC54" s="45">
        <f t="shared" si="13"/>
        <v>0.28513751988480002</v>
      </c>
      <c r="AD54" s="45">
        <f t="shared" si="13"/>
        <v>0.29116875152640004</v>
      </c>
      <c r="AE54" s="45">
        <f t="shared" si="13"/>
        <v>0.23883213615359994</v>
      </c>
      <c r="AF54" s="45">
        <f t="shared" ref="AF54:AG54" si="14">(AF42*AF$48)*44/28000</f>
        <v>0.29963003653440007</v>
      </c>
      <c r="AG54" s="45">
        <f t="shared" si="14"/>
        <v>0.27716015120639997</v>
      </c>
    </row>
    <row r="55" spans="2:33" x14ac:dyDescent="0.25">
      <c r="B55" s="38" t="s">
        <v>92</v>
      </c>
      <c r="C55" s="45">
        <f t="shared" ref="C55" si="15">(C43*C$48)*44/28000</f>
        <v>2.9623542960000005E-3</v>
      </c>
      <c r="D55" s="45">
        <f t="shared" ref="D55:AE55" si="16">(D43*D$48)*44/28000</f>
        <v>2.6665449887999992E-3</v>
      </c>
      <c r="E55" s="45">
        <f t="shared" si="16"/>
        <v>2.7135226799999993E-3</v>
      </c>
      <c r="F55" s="45">
        <f t="shared" si="16"/>
        <v>5.3808687063999988E-3</v>
      </c>
      <c r="G55" s="45">
        <f t="shared" si="16"/>
        <v>5.1364519359999991E-3</v>
      </c>
      <c r="H55" s="45">
        <f t="shared" si="16"/>
        <v>3.9813058560000001E-3</v>
      </c>
      <c r="I55" s="45">
        <f t="shared" si="16"/>
        <v>4.402673087999999E-3</v>
      </c>
      <c r="J55" s="45">
        <f t="shared" si="16"/>
        <v>3.9813058560000001E-3</v>
      </c>
      <c r="K55" s="45">
        <f t="shared" si="16"/>
        <v>6.5325546000000005E-3</v>
      </c>
      <c r="L55" s="45">
        <f t="shared" si="16"/>
        <v>3.760616595999999E-3</v>
      </c>
      <c r="M55" s="45">
        <f t="shared" si="16"/>
        <v>1.533848052E-3</v>
      </c>
      <c r="N55" s="45">
        <f t="shared" si="16"/>
        <v>1.8094412423999996E-3</v>
      </c>
      <c r="O55" s="45">
        <f t="shared" si="16"/>
        <v>1.5592800519999995E-3</v>
      </c>
      <c r="P55" s="45">
        <f t="shared" si="16"/>
        <v>2.8126939455999996E-3</v>
      </c>
      <c r="Q55" s="45">
        <f t="shared" si="16"/>
        <v>2.9031379344000006E-3</v>
      </c>
      <c r="R55" s="45">
        <f t="shared" si="16"/>
        <v>3.7834918615999992E-3</v>
      </c>
      <c r="S55" s="45">
        <f t="shared" si="16"/>
        <v>4.0950512327999995E-3</v>
      </c>
      <c r="T55" s="45">
        <f t="shared" si="16"/>
        <v>2.6090331167999995E-3</v>
      </c>
      <c r="U55" s="45">
        <f t="shared" si="16"/>
        <v>2.2930589E-3</v>
      </c>
      <c r="V55" s="45">
        <f t="shared" si="16"/>
        <v>4.4422530768000006E-3</v>
      </c>
      <c r="W55" s="45">
        <f t="shared" si="16"/>
        <v>5.0268489039999994E-3</v>
      </c>
      <c r="X55" s="45">
        <f t="shared" si="16"/>
        <v>3.2709308104000006E-3</v>
      </c>
      <c r="Y55" s="45">
        <f t="shared" si="16"/>
        <v>3.9765673023999994E-3</v>
      </c>
      <c r="Z55" s="45">
        <f t="shared" si="16"/>
        <v>4.6805505119999992E-3</v>
      </c>
      <c r="AA55" s="45">
        <f t="shared" si="16"/>
        <v>3.9476751159999999E-3</v>
      </c>
      <c r="AB55" s="45">
        <f t="shared" si="16"/>
        <v>1.3571483243999996E-2</v>
      </c>
      <c r="AC55" s="45">
        <f t="shared" si="16"/>
        <v>1.4098839700000001E-2</v>
      </c>
      <c r="AD55" s="45">
        <f t="shared" si="16"/>
        <v>1.7617102465599999E-2</v>
      </c>
      <c r="AE55" s="45">
        <f t="shared" si="16"/>
        <v>5.1101841560000005E-3</v>
      </c>
      <c r="AF55" s="45">
        <f t="shared" ref="AF55:AG55" si="17">(AF43*AF$48)*44/28000</f>
        <v>8.7094138032000022E-3</v>
      </c>
      <c r="AG55" s="45">
        <f t="shared" si="17"/>
        <v>1.3287554156799998E-2</v>
      </c>
    </row>
    <row r="56" spans="2:33" x14ac:dyDescent="0.25">
      <c r="B56" s="38" t="s">
        <v>55</v>
      </c>
      <c r="C56" s="45">
        <f t="shared" ref="C56" si="18">(C44*C$48)*44/28000</f>
        <v>1.9241185731428571E-2</v>
      </c>
      <c r="D56" s="45">
        <f t="shared" ref="D56:AE56" si="19">(D44*D$48)*44/28000</f>
        <v>1.7291095171428569E-2</v>
      </c>
      <c r="E56" s="45">
        <f t="shared" si="19"/>
        <v>1.9021130291428576E-2</v>
      </c>
      <c r="F56" s="45">
        <f t="shared" si="19"/>
        <v>1.7623905325714295E-2</v>
      </c>
      <c r="G56" s="45">
        <f t="shared" si="19"/>
        <v>1.8860772605714296E-2</v>
      </c>
      <c r="H56" s="45">
        <f t="shared" si="19"/>
        <v>1.8777989120000001E-2</v>
      </c>
      <c r="I56" s="45">
        <f t="shared" si="19"/>
        <v>2.1458507965714285E-2</v>
      </c>
      <c r="J56" s="45">
        <f t="shared" si="19"/>
        <v>1.4724435439999999E-2</v>
      </c>
      <c r="K56" s="45">
        <f t="shared" si="19"/>
        <v>1.5030847228571429E-2</v>
      </c>
      <c r="L56" s="45">
        <f t="shared" si="19"/>
        <v>1.599598E-2</v>
      </c>
      <c r="M56" s="45">
        <f t="shared" si="19"/>
        <v>1.2711633942857143E-2</v>
      </c>
      <c r="N56" s="45">
        <f t="shared" si="19"/>
        <v>1.3440296257142862E-2</v>
      </c>
      <c r="O56" s="45">
        <f t="shared" si="19"/>
        <v>1.4527192240000004E-2</v>
      </c>
      <c r="P56" s="45">
        <f t="shared" si="19"/>
        <v>1.3590783485714289E-2</v>
      </c>
      <c r="Q56" s="45">
        <f t="shared" si="19"/>
        <v>1.4309360560000003E-2</v>
      </c>
      <c r="R56" s="45">
        <f t="shared" si="19"/>
        <v>1.1334380765714292E-2</v>
      </c>
      <c r="S56" s="45">
        <f t="shared" si="19"/>
        <v>1.0788830800000001E-2</v>
      </c>
      <c r="T56" s="45">
        <f t="shared" si="19"/>
        <v>1.1097322971428574E-2</v>
      </c>
      <c r="U56" s="45">
        <f t="shared" si="19"/>
        <v>9.9867539199999956E-3</v>
      </c>
      <c r="V56" s="45">
        <f t="shared" si="19"/>
        <v>1.0227297645714287E-2</v>
      </c>
      <c r="W56" s="45">
        <f t="shared" si="19"/>
        <v>1.165558441142857E-2</v>
      </c>
      <c r="X56" s="45">
        <f t="shared" si="19"/>
        <v>9.9359080228571452E-3</v>
      </c>
      <c r="Y56" s="45">
        <f t="shared" si="19"/>
        <v>7.2658193142857153E-3</v>
      </c>
      <c r="Z56" s="45">
        <f t="shared" si="19"/>
        <v>1.0922546548571428E-2</v>
      </c>
      <c r="AA56" s="45">
        <f t="shared" si="19"/>
        <v>1.0073770142857142E-2</v>
      </c>
      <c r="AB56" s="45">
        <f t="shared" si="19"/>
        <v>9.2767868285714272E-3</v>
      </c>
      <c r="AC56" s="45">
        <f t="shared" si="19"/>
        <v>9.2956530857142856E-3</v>
      </c>
      <c r="AD56" s="45">
        <f t="shared" si="19"/>
        <v>1.0452577897142856E-2</v>
      </c>
      <c r="AE56" s="45">
        <f t="shared" si="19"/>
        <v>7.6646702628571433E-3</v>
      </c>
      <c r="AF56" s="45">
        <f t="shared" ref="AF56:AG56" si="20">(AF44*AF$48)*44/28000</f>
        <v>9.7646756742857162E-3</v>
      </c>
      <c r="AG56" s="45">
        <f t="shared" si="20"/>
        <v>8.4109078742857137E-3</v>
      </c>
    </row>
    <row r="57" spans="2:33" x14ac:dyDescent="0.25">
      <c r="B57" s="38" t="s">
        <v>93</v>
      </c>
      <c r="C57" s="45">
        <f t="shared" ref="C57" si="21">(C45*C$48)*44/28000</f>
        <v>0.13493459639314284</v>
      </c>
      <c r="D57" s="45">
        <f t="shared" ref="D57:AE57" si="22">(D45*D$48)*44/28000</f>
        <v>0.109357908</v>
      </c>
      <c r="E57" s="45">
        <f t="shared" si="22"/>
        <v>0.10583003294285713</v>
      </c>
      <c r="F57" s="45">
        <f t="shared" si="22"/>
        <v>9.4424811460571426E-2</v>
      </c>
      <c r="G57" s="45">
        <f t="shared" si="22"/>
        <v>0.103204747712</v>
      </c>
      <c r="H57" s="45">
        <f t="shared" si="22"/>
        <v>9.9469982844571439E-2</v>
      </c>
      <c r="I57" s="45">
        <f t="shared" si="22"/>
        <v>0.10811004607542858</v>
      </c>
      <c r="J57" s="45">
        <f t="shared" si="22"/>
        <v>9.9177380342857141E-2</v>
      </c>
      <c r="K57" s="45">
        <f t="shared" si="22"/>
        <v>7.2629874667428554E-2</v>
      </c>
      <c r="L57" s="45">
        <f t="shared" si="22"/>
        <v>6.1622594879999999E-2</v>
      </c>
      <c r="M57" s="45">
        <f t="shared" si="22"/>
        <v>4.36066752E-2</v>
      </c>
      <c r="N57" s="45">
        <f t="shared" si="22"/>
        <v>3.3965049435428558E-2</v>
      </c>
      <c r="O57" s="45">
        <f t="shared" si="22"/>
        <v>3.019115505371428E-2</v>
      </c>
      <c r="P57" s="45">
        <f t="shared" si="22"/>
        <v>0</v>
      </c>
      <c r="Q57" s="45">
        <f t="shared" si="22"/>
        <v>0</v>
      </c>
      <c r="R57" s="45">
        <f t="shared" si="22"/>
        <v>0</v>
      </c>
      <c r="S57" s="45">
        <f t="shared" si="22"/>
        <v>0</v>
      </c>
      <c r="T57" s="45">
        <f t="shared" si="22"/>
        <v>0</v>
      </c>
      <c r="U57" s="45">
        <f t="shared" si="22"/>
        <v>0</v>
      </c>
      <c r="V57" s="45">
        <f t="shared" si="22"/>
        <v>0</v>
      </c>
      <c r="W57" s="45">
        <f t="shared" si="22"/>
        <v>0</v>
      </c>
      <c r="X57" s="45">
        <f t="shared" si="22"/>
        <v>0</v>
      </c>
      <c r="Y57" s="45">
        <f t="shared" si="22"/>
        <v>0</v>
      </c>
      <c r="Z57" s="45">
        <f t="shared" si="22"/>
        <v>0</v>
      </c>
      <c r="AA57" s="45">
        <f t="shared" si="22"/>
        <v>0</v>
      </c>
      <c r="AB57" s="45">
        <f t="shared" si="22"/>
        <v>0</v>
      </c>
      <c r="AC57" s="45">
        <f t="shared" si="22"/>
        <v>0</v>
      </c>
      <c r="AD57" s="45">
        <f t="shared" si="22"/>
        <v>0</v>
      </c>
      <c r="AE57" s="45">
        <f t="shared" si="22"/>
        <v>0</v>
      </c>
      <c r="AF57" s="45">
        <f t="shared" ref="AF57:AG57" si="23">(AF45*AF$48)*44/28000</f>
        <v>0</v>
      </c>
      <c r="AG57" s="45">
        <f t="shared" si="23"/>
        <v>0</v>
      </c>
    </row>
    <row r="58" spans="2:33" x14ac:dyDescent="0.25">
      <c r="B58" s="38" t="s">
        <v>56</v>
      </c>
      <c r="C58" s="45">
        <f t="shared" ref="C58" si="24">(C46*C$48)*44/28000</f>
        <v>0.51545484121371421</v>
      </c>
      <c r="D58" s="45">
        <f t="shared" ref="D58:AE58" si="25">(D46*D$48)*44/28000</f>
        <v>0.49196078067085708</v>
      </c>
      <c r="E58" s="45">
        <f t="shared" si="25"/>
        <v>0.48678234973028572</v>
      </c>
      <c r="F58" s="45">
        <f t="shared" si="25"/>
        <v>0.39287160052800019</v>
      </c>
      <c r="G58" s="45">
        <f t="shared" si="25"/>
        <v>0.48703641593828551</v>
      </c>
      <c r="H58" s="45">
        <f t="shared" si="25"/>
        <v>0.53993981527200008</v>
      </c>
      <c r="I58" s="45">
        <f t="shared" si="25"/>
        <v>0.5143614795691428</v>
      </c>
      <c r="J58" s="45">
        <f t="shared" si="25"/>
        <v>0.57230964673142848</v>
      </c>
      <c r="K58" s="45">
        <f t="shared" si="25"/>
        <v>0.56957672446400009</v>
      </c>
      <c r="L58" s="45">
        <f t="shared" si="25"/>
        <v>0.59545508324342855</v>
      </c>
      <c r="M58" s="45">
        <f t="shared" si="25"/>
        <v>0.63375643443200014</v>
      </c>
      <c r="N58" s="45">
        <f t="shared" si="25"/>
        <v>0.52157060969828584</v>
      </c>
      <c r="O58" s="45">
        <f t="shared" si="25"/>
        <v>0.45499700656457154</v>
      </c>
      <c r="P58" s="45">
        <f t="shared" si="25"/>
        <v>0.52294750596000017</v>
      </c>
      <c r="Q58" s="45">
        <f t="shared" si="25"/>
        <v>0.64368861183314297</v>
      </c>
      <c r="R58" s="45">
        <f t="shared" si="25"/>
        <v>0.48106734782857152</v>
      </c>
      <c r="S58" s="45">
        <f t="shared" si="25"/>
        <v>0</v>
      </c>
      <c r="T58" s="45">
        <f t="shared" si="25"/>
        <v>0</v>
      </c>
      <c r="U58" s="45">
        <f t="shared" si="25"/>
        <v>0.14950287262114287</v>
      </c>
      <c r="V58" s="45">
        <f t="shared" si="25"/>
        <v>0.17550337220742862</v>
      </c>
      <c r="W58" s="45">
        <f t="shared" si="25"/>
        <v>0.15600299751771432</v>
      </c>
      <c r="X58" s="45">
        <f t="shared" si="25"/>
        <v>0.13325256037971434</v>
      </c>
      <c r="Y58" s="45">
        <f t="shared" si="25"/>
        <v>0.12675243548314291</v>
      </c>
      <c r="Z58" s="45">
        <f t="shared" si="25"/>
        <v>0.16412815363842859</v>
      </c>
      <c r="AA58" s="45">
        <f t="shared" si="25"/>
        <v>0.16737821608671435</v>
      </c>
      <c r="AB58" s="45">
        <f t="shared" si="25"/>
        <v>0.15600299751771432</v>
      </c>
      <c r="AC58" s="45">
        <f t="shared" si="25"/>
        <v>0.15437796629357145</v>
      </c>
      <c r="AD58" s="45">
        <f t="shared" si="25"/>
        <v>0.16250312241428577</v>
      </c>
      <c r="AE58" s="45">
        <f t="shared" si="25"/>
        <v>0.18362852832814289</v>
      </c>
      <c r="AF58" s="45">
        <f t="shared" ref="AF58:AG58" si="26">(AF46*AF$48)*44/28000</f>
        <v>0.1608780911901429</v>
      </c>
      <c r="AG58" s="45">
        <f t="shared" si="26"/>
        <v>0.14787784139700003</v>
      </c>
    </row>
    <row r="59" spans="2:33" x14ac:dyDescent="0.25">
      <c r="B59" s="38" t="s">
        <v>94</v>
      </c>
      <c r="C59" s="45">
        <f t="shared" ref="C59" si="27">(C47*C$48)*44/28000</f>
        <v>0.19088954657142851</v>
      </c>
      <c r="D59" s="45">
        <f t="shared" ref="D59:AE59" si="28">(D47*D$48)*44/28000</f>
        <v>0.24015529254514295</v>
      </c>
      <c r="E59" s="45">
        <f t="shared" si="28"/>
        <v>0.26788525757714288</v>
      </c>
      <c r="F59" s="45">
        <f t="shared" si="28"/>
        <v>0.20752208001485709</v>
      </c>
      <c r="G59" s="45">
        <f t="shared" si="28"/>
        <v>0.20018049744000002</v>
      </c>
      <c r="H59" s="45">
        <f t="shared" si="28"/>
        <v>0.20529538701257141</v>
      </c>
      <c r="I59" s="45">
        <f t="shared" si="28"/>
        <v>0.25148535995314297</v>
      </c>
      <c r="J59" s="45">
        <f t="shared" si="28"/>
        <v>0.20806054526399997</v>
      </c>
      <c r="K59" s="45">
        <f t="shared" si="28"/>
        <v>0.16344622111085713</v>
      </c>
      <c r="L59" s="45">
        <f t="shared" si="28"/>
        <v>0.16999853376000004</v>
      </c>
      <c r="M59" s="45">
        <f t="shared" si="28"/>
        <v>0.12368343854742855</v>
      </c>
      <c r="N59" s="45">
        <f t="shared" si="28"/>
        <v>9.7295432394285702E-2</v>
      </c>
      <c r="O59" s="45">
        <f t="shared" si="28"/>
        <v>8.6385914647999967E-2</v>
      </c>
      <c r="P59" s="45">
        <f t="shared" si="28"/>
        <v>0</v>
      </c>
      <c r="Q59" s="45">
        <f t="shared" si="28"/>
        <v>0</v>
      </c>
      <c r="R59" s="45">
        <f t="shared" si="28"/>
        <v>0</v>
      </c>
      <c r="S59" s="45">
        <f t="shared" si="28"/>
        <v>0</v>
      </c>
      <c r="T59" s="45">
        <f t="shared" si="28"/>
        <v>0</v>
      </c>
      <c r="U59" s="45">
        <f t="shared" si="28"/>
        <v>0</v>
      </c>
      <c r="V59" s="45">
        <f t="shared" si="28"/>
        <v>0</v>
      </c>
      <c r="W59" s="45">
        <f t="shared" si="28"/>
        <v>0</v>
      </c>
      <c r="X59" s="45">
        <f t="shared" si="28"/>
        <v>0</v>
      </c>
      <c r="Y59" s="45">
        <f t="shared" si="28"/>
        <v>0</v>
      </c>
      <c r="Z59" s="45">
        <f t="shared" si="28"/>
        <v>0</v>
      </c>
      <c r="AA59" s="45">
        <f t="shared" si="28"/>
        <v>0</v>
      </c>
      <c r="AB59" s="45">
        <f t="shared" si="28"/>
        <v>0</v>
      </c>
      <c r="AC59" s="45">
        <f t="shared" si="28"/>
        <v>0</v>
      </c>
      <c r="AD59" s="45">
        <f t="shared" si="28"/>
        <v>0</v>
      </c>
      <c r="AE59" s="45">
        <f t="shared" si="28"/>
        <v>0</v>
      </c>
      <c r="AF59" s="45">
        <f t="shared" ref="AF59:AG59" si="29">(AF47*AF$48)*44/28000</f>
        <v>0</v>
      </c>
      <c r="AG59" s="45">
        <f t="shared" si="29"/>
        <v>0</v>
      </c>
    </row>
    <row r="60" spans="2:33" s="62" customFormat="1" x14ac:dyDescent="0.25">
      <c r="B60" s="60" t="s">
        <v>59</v>
      </c>
      <c r="C60" s="61">
        <f t="shared" ref="C60" si="30">SUM(C50:C59)</f>
        <v>1.3027460559831141</v>
      </c>
      <c r="D60" s="61">
        <f t="shared" ref="D60:AE60" si="31">SUM(D50:D59)</f>
        <v>1.2940213313276856</v>
      </c>
      <c r="E60" s="61">
        <f t="shared" si="31"/>
        <v>1.323292595119943</v>
      </c>
      <c r="F60" s="61">
        <f t="shared" si="31"/>
        <v>1.0844387489012002</v>
      </c>
      <c r="G60" s="61">
        <f t="shared" si="31"/>
        <v>1.1834317174217999</v>
      </c>
      <c r="H60" s="61">
        <f t="shared" si="31"/>
        <v>1.2650050456864856</v>
      </c>
      <c r="I60" s="61">
        <f t="shared" si="31"/>
        <v>1.3697630580316573</v>
      </c>
      <c r="J60" s="61">
        <f t="shared" si="31"/>
        <v>1.3298311995584</v>
      </c>
      <c r="K60" s="61">
        <f t="shared" si="31"/>
        <v>1.2383675129466143</v>
      </c>
      <c r="L60" s="61">
        <f t="shared" si="31"/>
        <v>1.2842002542845143</v>
      </c>
      <c r="M60" s="61">
        <f t="shared" si="31"/>
        <v>1.2970841796619144</v>
      </c>
      <c r="N60" s="61">
        <f t="shared" si="31"/>
        <v>1.1593713990652357</v>
      </c>
      <c r="O60" s="61">
        <f t="shared" si="31"/>
        <v>1.0560935176055788</v>
      </c>
      <c r="P60" s="61">
        <f t="shared" si="31"/>
        <v>1.0368205636536003</v>
      </c>
      <c r="Q60" s="61">
        <f t="shared" si="31"/>
        <v>1.2230243467428643</v>
      </c>
      <c r="R60" s="61">
        <f t="shared" si="31"/>
        <v>0.93777609196841438</v>
      </c>
      <c r="S60" s="61">
        <f t="shared" si="31"/>
        <v>0.50802171829624299</v>
      </c>
      <c r="T60" s="61">
        <f t="shared" si="31"/>
        <v>0.49389617426199284</v>
      </c>
      <c r="U60" s="61">
        <f t="shared" si="31"/>
        <v>0.75225203517034989</v>
      </c>
      <c r="V60" s="61">
        <f t="shared" si="31"/>
        <v>0.68792610569610724</v>
      </c>
      <c r="W60" s="61">
        <f t="shared" si="31"/>
        <v>0.65660597514222863</v>
      </c>
      <c r="X60" s="61">
        <f t="shared" si="31"/>
        <v>0.72255597444281439</v>
      </c>
      <c r="Y60" s="61">
        <f t="shared" si="31"/>
        <v>0.64643501472117859</v>
      </c>
      <c r="Z60" s="61">
        <f t="shared" si="31"/>
        <v>0.75219279373409276</v>
      </c>
      <c r="AA60" s="61">
        <f t="shared" si="31"/>
        <v>0.74754690415090719</v>
      </c>
      <c r="AB60" s="61">
        <f t="shared" si="31"/>
        <v>0.76883824857046457</v>
      </c>
      <c r="AC60" s="61">
        <f t="shared" si="31"/>
        <v>0.70273824257175022</v>
      </c>
      <c r="AD60" s="61">
        <f t="shared" si="31"/>
        <v>0.73965628850465004</v>
      </c>
      <c r="AE60" s="61">
        <f t="shared" si="31"/>
        <v>0.62727522158227145</v>
      </c>
      <c r="AF60" s="61">
        <f t="shared" ref="AF60:AG60" si="32">SUM(AF50:AF59)</f>
        <v>0.73202811563608594</v>
      </c>
      <c r="AG60" s="61">
        <f t="shared" si="32"/>
        <v>0.65514939772511427</v>
      </c>
    </row>
  </sheetData>
  <pageMargins left="0.7" right="0.7" top="0.75" bottom="0.75" header="0.3" footer="0.3"/>
  <pageSetup paperSize="9"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1BA2D7-5E58-44ED-9A3D-4A56F62F89DB}">
  <sheetPr>
    <tabColor rgb="FF00B0F0"/>
  </sheetPr>
  <dimension ref="B1:AI35"/>
  <sheetViews>
    <sheetView topLeftCell="L1" zoomScale="75" zoomScaleNormal="75" workbookViewId="0">
      <pane ySplit="3" topLeftCell="A4" activePane="bottomLeft" state="frozen"/>
      <selection pane="bottomLeft" activeCell="AI7" sqref="AI6:AI24"/>
    </sheetView>
  </sheetViews>
  <sheetFormatPr defaultRowHeight="15" x14ac:dyDescent="0.25"/>
  <cols>
    <col min="1" max="1" width="2.85546875" style="31" customWidth="1"/>
    <col min="2" max="2" width="30.5703125" style="252" customWidth="1"/>
    <col min="3" max="3" width="12.7109375" style="31" bestFit="1" customWidth="1"/>
    <col min="4" max="31" width="12.7109375" style="238" bestFit="1" customWidth="1"/>
    <col min="32" max="33" width="12.7109375" style="31" bestFit="1" customWidth="1"/>
    <col min="34" max="16384" width="9.140625" style="31"/>
  </cols>
  <sheetData>
    <row r="1" spans="2:35" x14ac:dyDescent="0.25">
      <c r="B1" s="34" t="s">
        <v>328</v>
      </c>
    </row>
    <row r="3" spans="2:35" s="227" customFormat="1" x14ac:dyDescent="0.25">
      <c r="B3" s="246" t="s">
        <v>100</v>
      </c>
      <c r="C3" s="244">
        <v>1990</v>
      </c>
      <c r="D3" s="244">
        <v>1991</v>
      </c>
      <c r="E3" s="244">
        <v>1992</v>
      </c>
      <c r="F3" s="244">
        <v>1993</v>
      </c>
      <c r="G3" s="244">
        <v>1994</v>
      </c>
      <c r="H3" s="244">
        <v>1995</v>
      </c>
      <c r="I3" s="244">
        <v>1996</v>
      </c>
      <c r="J3" s="244">
        <v>1997</v>
      </c>
      <c r="K3" s="244">
        <v>1998</v>
      </c>
      <c r="L3" s="244">
        <v>1999</v>
      </c>
      <c r="M3" s="244">
        <v>2000</v>
      </c>
      <c r="N3" s="244">
        <v>2001</v>
      </c>
      <c r="O3" s="244">
        <v>2002</v>
      </c>
      <c r="P3" s="244">
        <v>2003</v>
      </c>
      <c r="Q3" s="244">
        <v>2004</v>
      </c>
      <c r="R3" s="244">
        <v>2005</v>
      </c>
      <c r="S3" s="244">
        <v>2006</v>
      </c>
      <c r="T3" s="244">
        <v>2007</v>
      </c>
      <c r="U3" s="244">
        <v>2008</v>
      </c>
      <c r="V3" s="244">
        <v>2009</v>
      </c>
      <c r="W3" s="244">
        <v>2010</v>
      </c>
      <c r="X3" s="244">
        <v>2011</v>
      </c>
      <c r="Y3" s="244">
        <v>2012</v>
      </c>
      <c r="Z3" s="244">
        <v>2013</v>
      </c>
      <c r="AA3" s="244">
        <v>2014</v>
      </c>
      <c r="AB3" s="244">
        <v>2015</v>
      </c>
      <c r="AC3" s="244">
        <v>2016</v>
      </c>
      <c r="AD3" s="244">
        <v>2017</v>
      </c>
      <c r="AE3" s="244">
        <v>2018</v>
      </c>
      <c r="AF3" s="244">
        <v>2019</v>
      </c>
      <c r="AG3" s="244">
        <v>2020</v>
      </c>
    </row>
    <row r="4" spans="2:35" x14ac:dyDescent="0.25">
      <c r="B4" s="247" t="s">
        <v>223</v>
      </c>
      <c r="C4" s="238"/>
      <c r="AF4" s="238"/>
      <c r="AG4" s="238"/>
    </row>
    <row r="5" spans="2:35" x14ac:dyDescent="0.25">
      <c r="B5" s="248" t="s">
        <v>315</v>
      </c>
      <c r="C5" s="239">
        <v>1340950</v>
      </c>
      <c r="D5" s="239">
        <v>1309400</v>
      </c>
      <c r="E5" s="239">
        <v>1262050.0000000002</v>
      </c>
      <c r="F5" s="239">
        <v>1255900</v>
      </c>
      <c r="G5" s="239">
        <v>1246800</v>
      </c>
      <c r="H5" s="239">
        <v>1238500</v>
      </c>
      <c r="I5" s="239">
        <v>1241000</v>
      </c>
      <c r="J5" s="239">
        <v>1226550.0000000002</v>
      </c>
      <c r="K5" s="239">
        <v>1216300</v>
      </c>
      <c r="L5" s="239">
        <v>1187199.9999999998</v>
      </c>
      <c r="M5" s="239">
        <v>1165150</v>
      </c>
      <c r="N5" s="239">
        <v>1165250</v>
      </c>
      <c r="O5" s="239">
        <v>1146400</v>
      </c>
      <c r="P5" s="239">
        <v>1145650</v>
      </c>
      <c r="Q5" s="239">
        <v>1138949.9999999998</v>
      </c>
      <c r="R5" s="239">
        <v>1025449.9999999998</v>
      </c>
      <c r="S5" s="239">
        <v>1053750</v>
      </c>
      <c r="T5" s="239">
        <v>1053550</v>
      </c>
      <c r="U5" s="239">
        <v>1059650</v>
      </c>
      <c r="V5" s="239">
        <v>1059550</v>
      </c>
      <c r="W5" s="239">
        <v>1038881.0000000001</v>
      </c>
      <c r="X5" s="239">
        <v>1076261</v>
      </c>
      <c r="Y5" s="239">
        <v>1100562</v>
      </c>
      <c r="Z5" s="239">
        <v>1122850.5</v>
      </c>
      <c r="AA5" s="239">
        <v>1177045.5000000002</v>
      </c>
      <c r="AB5" s="239">
        <v>1267850</v>
      </c>
      <c r="AC5" s="239">
        <v>1346550.0000000002</v>
      </c>
      <c r="AD5" s="239">
        <v>1388000</v>
      </c>
      <c r="AE5" s="239">
        <v>1425000</v>
      </c>
      <c r="AF5" s="239">
        <v>1465300</v>
      </c>
      <c r="AG5" s="239">
        <v>1511850</v>
      </c>
    </row>
    <row r="6" spans="2:35" x14ac:dyDescent="0.25">
      <c r="B6" s="248" t="s">
        <v>309</v>
      </c>
      <c r="C6" s="240">
        <v>97.726691852683388</v>
      </c>
      <c r="D6" s="240">
        <v>98.105502020814527</v>
      </c>
      <c r="E6" s="240">
        <v>98.484312188945665</v>
      </c>
      <c r="F6" s="240">
        <v>98.863122357076804</v>
      </c>
      <c r="G6" s="240">
        <v>99.241932525207943</v>
      </c>
      <c r="H6" s="240">
        <v>99.620742693339082</v>
      </c>
      <c r="I6" s="240">
        <v>99.999552861470221</v>
      </c>
      <c r="J6" s="240">
        <v>100.37836302960136</v>
      </c>
      <c r="K6" s="240">
        <v>100.7571731977325</v>
      </c>
      <c r="L6" s="240">
        <v>101.13598336586364</v>
      </c>
      <c r="M6" s="240">
        <v>101.51479353399478</v>
      </c>
      <c r="N6" s="240">
        <v>101.89360370212592</v>
      </c>
      <c r="O6" s="240">
        <v>102.27241387025705</v>
      </c>
      <c r="P6" s="240">
        <v>102.65122403838814</v>
      </c>
      <c r="Q6" s="240">
        <v>102.30290921852702</v>
      </c>
      <c r="R6" s="240">
        <v>104.2614277484092</v>
      </c>
      <c r="S6" s="240">
        <v>103.64830122269977</v>
      </c>
      <c r="T6" s="240">
        <v>103.4012272386876</v>
      </c>
      <c r="U6" s="240">
        <v>102.30816981195602</v>
      </c>
      <c r="V6" s="240">
        <v>100.78272181421286</v>
      </c>
      <c r="W6" s="240">
        <v>103.60739582436173</v>
      </c>
      <c r="X6" s="240">
        <v>103.3146488212405</v>
      </c>
      <c r="Y6" s="240">
        <v>102.00679788404582</v>
      </c>
      <c r="Z6" s="240">
        <v>102.31112606991347</v>
      </c>
      <c r="AA6" s="240">
        <v>100.7108043244787</v>
      </c>
      <c r="AB6" s="240">
        <v>102.82571887351217</v>
      </c>
      <c r="AC6" s="240">
        <v>102.70996241367334</v>
      </c>
      <c r="AD6" s="240">
        <v>105.21883113298932</v>
      </c>
      <c r="AE6" s="240">
        <v>108.18530825205724</v>
      </c>
      <c r="AF6" s="240">
        <v>108.50630135572425</v>
      </c>
      <c r="AG6" s="240">
        <v>108.95996662836802</v>
      </c>
    </row>
    <row r="7" spans="2:35" x14ac:dyDescent="0.25">
      <c r="B7" s="248" t="s">
        <v>310</v>
      </c>
      <c r="C7" s="241">
        <f>C5*C6</f>
        <v>131046607.43985578</v>
      </c>
      <c r="D7" s="241">
        <f t="shared" ref="D7:AE7" si="0">D5*D6</f>
        <v>128459344.34605454</v>
      </c>
      <c r="E7" s="241">
        <f t="shared" si="0"/>
        <v>124292126.1980589</v>
      </c>
      <c r="F7" s="241">
        <f t="shared" si="0"/>
        <v>124162195.36825275</v>
      </c>
      <c r="G7" s="241">
        <f t="shared" si="0"/>
        <v>123734841.47242926</v>
      </c>
      <c r="H7" s="241">
        <f t="shared" si="0"/>
        <v>123380289.82570045</v>
      </c>
      <c r="I7" s="241">
        <f t="shared" si="0"/>
        <v>124099445.10108455</v>
      </c>
      <c r="J7" s="241">
        <f t="shared" si="0"/>
        <v>123119081.17395757</v>
      </c>
      <c r="K7" s="241">
        <f t="shared" si="0"/>
        <v>122550949.76040204</v>
      </c>
      <c r="L7" s="241">
        <f t="shared" si="0"/>
        <v>120068639.45195329</v>
      </c>
      <c r="M7" s="241">
        <f t="shared" si="0"/>
        <v>118279961.68613401</v>
      </c>
      <c r="N7" s="241">
        <f t="shared" si="0"/>
        <v>118731521.71390222</v>
      </c>
      <c r="O7" s="241">
        <f t="shared" si="0"/>
        <v>117245095.26086269</v>
      </c>
      <c r="P7" s="241">
        <f t="shared" si="0"/>
        <v>117602374.81957936</v>
      </c>
      <c r="Q7" s="241">
        <f t="shared" si="0"/>
        <v>116517898.45444132</v>
      </c>
      <c r="R7" s="241">
        <f t="shared" si="0"/>
        <v>106914881.0846062</v>
      </c>
      <c r="S7" s="241">
        <f t="shared" si="0"/>
        <v>109219397.41341989</v>
      </c>
      <c r="T7" s="241">
        <f t="shared" si="0"/>
        <v>108938362.95731932</v>
      </c>
      <c r="U7" s="241">
        <f t="shared" si="0"/>
        <v>108410852.1412392</v>
      </c>
      <c r="V7" s="241">
        <f t="shared" si="0"/>
        <v>106784332.89824924</v>
      </c>
      <c r="W7" s="241">
        <f t="shared" si="0"/>
        <v>107635754.98140875</v>
      </c>
      <c r="X7" s="241">
        <f t="shared" si="0"/>
        <v>111193527.25499712</v>
      </c>
      <c r="Y7" s="241">
        <f t="shared" si="0"/>
        <v>112264805.49286124</v>
      </c>
      <c r="Z7" s="241">
        <f t="shared" si="0"/>
        <v>114880099.06316538</v>
      </c>
      <c r="AA7" s="241">
        <f t="shared" si="0"/>
        <v>118541199.03150822</v>
      </c>
      <c r="AB7" s="241">
        <f t="shared" si="0"/>
        <v>130367587.67378241</v>
      </c>
      <c r="AC7" s="241">
        <f t="shared" si="0"/>
        <v>138304099.88813186</v>
      </c>
      <c r="AD7" s="241">
        <f t="shared" si="0"/>
        <v>146043737.61258918</v>
      </c>
      <c r="AE7" s="241">
        <f t="shared" si="0"/>
        <v>154164064.25918156</v>
      </c>
      <c r="AF7" s="241">
        <f t="shared" ref="AF7:AG7" si="1">AF5*AF6</f>
        <v>158994283.37654275</v>
      </c>
      <c r="AG7" s="241">
        <f t="shared" si="1"/>
        <v>164731125.54709819</v>
      </c>
      <c r="AI7" s="293"/>
    </row>
    <row r="8" spans="2:35" ht="30" x14ac:dyDescent="0.25">
      <c r="B8" s="249" t="s">
        <v>311</v>
      </c>
      <c r="C8" s="239">
        <v>82637167.042543814</v>
      </c>
      <c r="D8" s="239">
        <v>81252680.172878325</v>
      </c>
      <c r="E8" s="239">
        <v>78855856.606809467</v>
      </c>
      <c r="F8" s="239">
        <v>79012184.970482141</v>
      </c>
      <c r="G8" s="239">
        <v>78978172.752222806</v>
      </c>
      <c r="H8" s="239">
        <v>78989125.574180573</v>
      </c>
      <c r="I8" s="239">
        <v>79688175.953419328</v>
      </c>
      <c r="J8" s="239">
        <v>79295409.038700283</v>
      </c>
      <c r="K8" s="239">
        <v>79165164.637159795</v>
      </c>
      <c r="L8" s="239">
        <v>77792537.662154317</v>
      </c>
      <c r="M8" s="239">
        <v>76861102.561544746</v>
      </c>
      <c r="N8" s="239">
        <v>77382855.445233554</v>
      </c>
      <c r="O8" s="239">
        <v>76639542.365529984</v>
      </c>
      <c r="P8" s="239">
        <v>77099232.337011456</v>
      </c>
      <c r="Q8" s="239">
        <v>76526253.312216982</v>
      </c>
      <c r="R8" s="239">
        <v>70703395.707311064</v>
      </c>
      <c r="S8" s="239">
        <v>72309895.99466078</v>
      </c>
      <c r="T8" s="239">
        <v>72317053.600536272</v>
      </c>
      <c r="U8" s="239">
        <v>72067708.999102831</v>
      </c>
      <c r="V8" s="239">
        <v>70758143.174467042</v>
      </c>
      <c r="W8" s="239">
        <v>72137701.469307795</v>
      </c>
      <c r="X8" s="239">
        <v>74604873.316464439</v>
      </c>
      <c r="Y8" s="239">
        <v>75294892.140056878</v>
      </c>
      <c r="Z8" s="239">
        <v>77450270.527637482</v>
      </c>
      <c r="AA8" s="239">
        <v>79840979.931281567</v>
      </c>
      <c r="AB8" s="239">
        <v>88628957.568902761</v>
      </c>
      <c r="AC8" s="239">
        <v>94203411.313824981</v>
      </c>
      <c r="AD8" s="239">
        <v>100226374.38807097</v>
      </c>
      <c r="AE8" s="239">
        <v>106433301.28088415</v>
      </c>
      <c r="AF8" s="239">
        <v>109935631.56111558</v>
      </c>
      <c r="AG8" s="239">
        <v>113709509.79328804</v>
      </c>
      <c r="AI8" s="293"/>
    </row>
    <row r="9" spans="2:35" ht="30" x14ac:dyDescent="0.25">
      <c r="B9" s="249" t="s">
        <v>312</v>
      </c>
      <c r="C9" s="239">
        <v>45547865.523693725</v>
      </c>
      <c r="D9" s="239">
        <v>44416749.382081099</v>
      </c>
      <c r="E9" s="239">
        <v>42751531.451213323</v>
      </c>
      <c r="F9" s="239">
        <v>42482735.335672662</v>
      </c>
      <c r="G9" s="239">
        <v>42113180.249071442</v>
      </c>
      <c r="H9" s="239">
        <v>41769814.715026684</v>
      </c>
      <c r="I9" s="239">
        <v>41789289.504093334</v>
      </c>
      <c r="J9" s="239">
        <v>41236939.082269207</v>
      </c>
      <c r="K9" s="239">
        <v>40825454.862012319</v>
      </c>
      <c r="L9" s="239">
        <v>39781805.195615157</v>
      </c>
      <c r="M9" s="239">
        <v>38975682.566398963</v>
      </c>
      <c r="N9" s="239">
        <v>38910177.827943474</v>
      </c>
      <c r="O9" s="239">
        <v>38211432.460000575</v>
      </c>
      <c r="P9" s="239">
        <v>38115608.671246707</v>
      </c>
      <c r="Q9" s="239">
        <v>37664449.270026945</v>
      </c>
      <c r="R9" s="239">
        <v>34137691.615270607</v>
      </c>
      <c r="S9" s="239">
        <v>34817157.439490236</v>
      </c>
      <c r="T9" s="239">
        <v>34561459.394366145</v>
      </c>
      <c r="U9" s="239">
        <v>34326627.150853544</v>
      </c>
      <c r="V9" s="239">
        <v>34045796.475281507</v>
      </c>
      <c r="W9" s="239">
        <v>33551182.915090982</v>
      </c>
      <c r="X9" s="239">
        <v>34608353.382471092</v>
      </c>
      <c r="Y9" s="239">
        <v>34996946.605838172</v>
      </c>
      <c r="Z9" s="239">
        <v>35450293.036249183</v>
      </c>
      <c r="AA9" s="239">
        <v>36677465.092211612</v>
      </c>
      <c r="AB9" s="239">
        <v>39572961.310740709</v>
      </c>
      <c r="AC9" s="239">
        <v>41836790.572098143</v>
      </c>
      <c r="AD9" s="239">
        <v>43440290.901311658</v>
      </c>
      <c r="AE9" s="239">
        <v>45238291.560189098</v>
      </c>
      <c r="AF9" s="239">
        <v>46494346.317463025</v>
      </c>
      <c r="AG9" s="239">
        <v>48344115.384234518</v>
      </c>
      <c r="AI9" s="293"/>
    </row>
    <row r="10" spans="2:35" ht="30" x14ac:dyDescent="0.25">
      <c r="B10" s="249" t="s">
        <v>313</v>
      </c>
      <c r="C10" s="239">
        <v>2861574.8736182451</v>
      </c>
      <c r="D10" s="239">
        <v>2789914.7910951157</v>
      </c>
      <c r="E10" s="239">
        <v>2684738.1400360707</v>
      </c>
      <c r="F10" s="239">
        <v>2667275.0620979303</v>
      </c>
      <c r="G10" s="239">
        <v>2643488.4711349504</v>
      </c>
      <c r="H10" s="239">
        <v>2621349.536493123</v>
      </c>
      <c r="I10" s="239">
        <v>2621979.6435718145</v>
      </c>
      <c r="J10" s="239">
        <v>2586733.0529880226</v>
      </c>
      <c r="K10" s="239">
        <v>2560330.2612298541</v>
      </c>
      <c r="L10" s="239">
        <v>2494296.5941837332</v>
      </c>
      <c r="M10" s="239">
        <v>2443176.5581902075</v>
      </c>
      <c r="N10" s="239">
        <v>2438488.4407250974</v>
      </c>
      <c r="O10" s="239">
        <v>2394120.435332037</v>
      </c>
      <c r="P10" s="239">
        <v>2387533.8113211943</v>
      </c>
      <c r="Q10" s="239">
        <v>2327195.8721973891</v>
      </c>
      <c r="R10" s="239">
        <v>2073793.7620245474</v>
      </c>
      <c r="S10" s="239">
        <v>2092343.9792688759</v>
      </c>
      <c r="T10" s="239">
        <v>2059849.9624169013</v>
      </c>
      <c r="U10" s="239">
        <v>2016515.9912828251</v>
      </c>
      <c r="V10" s="239">
        <v>1980393.2485006552</v>
      </c>
      <c r="W10" s="239">
        <v>1946870.5970099624</v>
      </c>
      <c r="X10" s="239">
        <v>1980300.5560616136</v>
      </c>
      <c r="Y10" s="239">
        <v>1972966.7469661999</v>
      </c>
      <c r="Z10" s="239">
        <v>1979535.4992787102</v>
      </c>
      <c r="AA10" s="239">
        <v>2022754.0080150389</v>
      </c>
      <c r="AB10" s="239">
        <v>2165668.7941389089</v>
      </c>
      <c r="AC10" s="239">
        <v>2263898.0022086846</v>
      </c>
      <c r="AD10" s="239">
        <v>2377072.3232065565</v>
      </c>
      <c r="AE10" s="239">
        <v>2492471.4181083106</v>
      </c>
      <c r="AF10" s="239">
        <v>2564305.4979640814</v>
      </c>
      <c r="AG10" s="239">
        <v>2677500.3695756015</v>
      </c>
      <c r="AI10" s="293"/>
    </row>
    <row r="11" spans="2:35" x14ac:dyDescent="0.25">
      <c r="B11" s="141" t="s">
        <v>314</v>
      </c>
      <c r="C11" s="242"/>
      <c r="D11" s="242"/>
      <c r="E11" s="242"/>
      <c r="F11" s="242"/>
      <c r="G11" s="242"/>
      <c r="H11" s="242"/>
      <c r="I11" s="242"/>
      <c r="J11" s="242"/>
      <c r="K11" s="242"/>
      <c r="L11" s="242"/>
      <c r="M11" s="242"/>
      <c r="N11" s="242"/>
      <c r="O11" s="242"/>
      <c r="P11" s="242"/>
      <c r="Q11" s="242"/>
      <c r="R11" s="242"/>
      <c r="S11" s="242"/>
      <c r="T11" s="242"/>
      <c r="U11" s="242"/>
      <c r="V11" s="242"/>
      <c r="W11" s="242"/>
      <c r="X11" s="242"/>
      <c r="Y11" s="242"/>
      <c r="Z11" s="242"/>
      <c r="AA11" s="242"/>
      <c r="AB11" s="242"/>
      <c r="AC11" s="242"/>
      <c r="AD11" s="242"/>
      <c r="AE11" s="242"/>
      <c r="AF11" s="242"/>
      <c r="AG11" s="242"/>
    </row>
    <row r="12" spans="2:35" x14ac:dyDescent="0.25">
      <c r="B12" s="248" t="s">
        <v>316</v>
      </c>
      <c r="C12" s="239">
        <v>5480849.9999999991</v>
      </c>
      <c r="D12" s="239">
        <v>5612050</v>
      </c>
      <c r="E12" s="239">
        <v>5711350</v>
      </c>
      <c r="F12" s="239">
        <v>5703400</v>
      </c>
      <c r="G12" s="239">
        <v>5718400.0000000009</v>
      </c>
      <c r="H12" s="239">
        <v>5770249.9999999991</v>
      </c>
      <c r="I12" s="239">
        <v>6041300</v>
      </c>
      <c r="J12" s="239">
        <v>6264400.0000000009</v>
      </c>
      <c r="K12" s="239">
        <v>6375799.9999999991</v>
      </c>
      <c r="L12" s="239">
        <v>6160350</v>
      </c>
      <c r="M12" s="239">
        <v>5846799.9999999991</v>
      </c>
      <c r="N12" s="239">
        <v>5857050</v>
      </c>
      <c r="O12" s="239">
        <v>5814400</v>
      </c>
      <c r="P12" s="239">
        <v>5825650.0000000009</v>
      </c>
      <c r="Q12" s="239">
        <v>5833750</v>
      </c>
      <c r="R12" s="239">
        <v>5925661.4999999991</v>
      </c>
      <c r="S12" s="239">
        <v>5871501</v>
      </c>
      <c r="T12" s="239">
        <v>5773383.5</v>
      </c>
      <c r="U12" s="239">
        <v>5767928.0000000009</v>
      </c>
      <c r="V12" s="239">
        <v>5753443</v>
      </c>
      <c r="W12" s="239">
        <v>5506954.9999999991</v>
      </c>
      <c r="X12" s="239">
        <v>5353517.5</v>
      </c>
      <c r="Y12" s="239">
        <v>5587485.5000000009</v>
      </c>
      <c r="Z12" s="239">
        <v>5705832</v>
      </c>
      <c r="AA12" s="239">
        <v>5664451.9999999991</v>
      </c>
      <c r="AB12" s="239">
        <v>5626798.9999999991</v>
      </c>
      <c r="AC12" s="239">
        <v>5792662.4999999981</v>
      </c>
      <c r="AD12" s="239">
        <v>5890130.0000000009</v>
      </c>
      <c r="AE12" s="239">
        <v>5835687</v>
      </c>
      <c r="AF12" s="239">
        <v>5674597</v>
      </c>
      <c r="AG12" s="239">
        <v>5709085.6586738909</v>
      </c>
    </row>
    <row r="13" spans="2:35" x14ac:dyDescent="0.25">
      <c r="B13" s="248" t="s">
        <v>309</v>
      </c>
      <c r="C13" s="240">
        <v>51.725379494091904</v>
      </c>
      <c r="D13" s="240">
        <v>52.177738555280818</v>
      </c>
      <c r="E13" s="240">
        <v>53.278324199087805</v>
      </c>
      <c r="F13" s="240">
        <v>53.654123746907096</v>
      </c>
      <c r="G13" s="240">
        <v>54.143020975146655</v>
      </c>
      <c r="H13" s="240">
        <v>54.726586771587606</v>
      </c>
      <c r="I13" s="240">
        <v>55.060101033888557</v>
      </c>
      <c r="J13" s="240">
        <v>55.675680872983328</v>
      </c>
      <c r="K13" s="240">
        <v>56.068073229456317</v>
      </c>
      <c r="L13" s="240">
        <v>56.552415757010102</v>
      </c>
      <c r="M13" s="240">
        <v>56.691535447863053</v>
      </c>
      <c r="N13" s="240">
        <v>56.866196635705293</v>
      </c>
      <c r="O13" s="240">
        <v>57.674038629476776</v>
      </c>
      <c r="P13" s="240">
        <v>58.036246734663877</v>
      </c>
      <c r="Q13" s="240">
        <v>57.272635867469923</v>
      </c>
      <c r="R13" s="240">
        <v>57.484200648567032</v>
      </c>
      <c r="S13" s="240">
        <v>58.283504953242016</v>
      </c>
      <c r="T13" s="240">
        <v>56.455051622834027</v>
      </c>
      <c r="U13" s="240">
        <v>57.064104581525477</v>
      </c>
      <c r="V13" s="240">
        <v>56.441658334324195</v>
      </c>
      <c r="W13" s="240">
        <v>56.170503859413245</v>
      </c>
      <c r="X13" s="240">
        <v>55.567537110386063</v>
      </c>
      <c r="Y13" s="240">
        <v>57.615543985995885</v>
      </c>
      <c r="Z13" s="240">
        <v>56.968523422148017</v>
      </c>
      <c r="AA13" s="240">
        <v>54.832363234675817</v>
      </c>
      <c r="AB13" s="240">
        <v>55.493131311988975</v>
      </c>
      <c r="AC13" s="240">
        <v>55.356418502874973</v>
      </c>
      <c r="AD13" s="240">
        <v>56.066503658963811</v>
      </c>
      <c r="AE13" s="240">
        <v>58.841666599577351</v>
      </c>
      <c r="AF13" s="240">
        <v>56.452012424604327</v>
      </c>
      <c r="AG13" s="240">
        <v>55.372892278946814</v>
      </c>
    </row>
    <row r="14" spans="2:35" x14ac:dyDescent="0.25">
      <c r="B14" s="248" t="s">
        <v>310</v>
      </c>
      <c r="C14" s="241">
        <f>C12*C13</f>
        <v>283499046.20019358</v>
      </c>
      <c r="D14" s="241">
        <f t="shared" ref="D14:AE14" si="2">D12*D13</f>
        <v>292824077.65916371</v>
      </c>
      <c r="E14" s="241">
        <f t="shared" si="2"/>
        <v>304291156.91446012</v>
      </c>
      <c r="F14" s="241">
        <f t="shared" si="2"/>
        <v>306010929.37810993</v>
      </c>
      <c r="G14" s="241">
        <f t="shared" si="2"/>
        <v>309611451.14427871</v>
      </c>
      <c r="H14" s="241">
        <f t="shared" si="2"/>
        <v>315786087.3187533</v>
      </c>
      <c r="I14" s="241">
        <f t="shared" si="2"/>
        <v>332634588.37603092</v>
      </c>
      <c r="J14" s="241">
        <f t="shared" si="2"/>
        <v>348774735.2607168</v>
      </c>
      <c r="K14" s="241">
        <f t="shared" si="2"/>
        <v>357478821.29636753</v>
      </c>
      <c r="L14" s="241">
        <f t="shared" si="2"/>
        <v>348382674.40869719</v>
      </c>
      <c r="M14" s="241">
        <f t="shared" si="2"/>
        <v>331464069.45656562</v>
      </c>
      <c r="N14" s="241">
        <f t="shared" si="2"/>
        <v>333068157.00515771</v>
      </c>
      <c r="O14" s="241">
        <f t="shared" si="2"/>
        <v>335339930.20722979</v>
      </c>
      <c r="P14" s="241">
        <f t="shared" si="2"/>
        <v>338098860.78979468</v>
      </c>
      <c r="Q14" s="241">
        <f t="shared" si="2"/>
        <v>334114239.49185264</v>
      </c>
      <c r="R14" s="241">
        <f t="shared" si="2"/>
        <v>340631914.64148861</v>
      </c>
      <c r="S14" s="241">
        <f t="shared" si="2"/>
        <v>342211657.61646545</v>
      </c>
      <c r="T14" s="241">
        <f t="shared" si="2"/>
        <v>325936663.53091818</v>
      </c>
      <c r="U14" s="241">
        <f t="shared" si="2"/>
        <v>329141646.61070913</v>
      </c>
      <c r="V14" s="241">
        <f t="shared" si="2"/>
        <v>324733864.05200922</v>
      </c>
      <c r="W14" s="241">
        <f t="shared" si="2"/>
        <v>309328437.08111501</v>
      </c>
      <c r="X14" s="241">
        <f t="shared" si="2"/>
        <v>297481782.35235119</v>
      </c>
      <c r="Y14" s="241">
        <f t="shared" si="2"/>
        <v>321926016.59636426</v>
      </c>
      <c r="Z14" s="241">
        <f t="shared" si="2"/>
        <v>325052823.93484169</v>
      </c>
      <c r="AA14" s="241">
        <f t="shared" si="2"/>
        <v>310595289.58938587</v>
      </c>
      <c r="AB14" s="241">
        <f t="shared" si="2"/>
        <v>312248695.77316821</v>
      </c>
      <c r="AC14" s="241">
        <f t="shared" si="2"/>
        <v>320661049.59590989</v>
      </c>
      <c r="AD14" s="241">
        <f t="shared" si="2"/>
        <v>330238995.19677258</v>
      </c>
      <c r="AE14" s="241">
        <f t="shared" si="2"/>
        <v>343381548.83348775</v>
      </c>
      <c r="AF14" s="241">
        <f t="shared" ref="AF14:AG14" si="3">AF12*AF13</f>
        <v>320342420.34862244</v>
      </c>
      <c r="AG14" s="241">
        <f t="shared" si="3"/>
        <v>316128585.18902946</v>
      </c>
      <c r="AI14" s="293"/>
    </row>
    <row r="15" spans="2:35" ht="30" x14ac:dyDescent="0.25">
      <c r="B15" s="249" t="s">
        <v>311</v>
      </c>
      <c r="C15" s="239">
        <v>178886489.82060021</v>
      </c>
      <c r="D15" s="239">
        <v>184296579.75257903</v>
      </c>
      <c r="E15" s="239">
        <v>192619814.16108006</v>
      </c>
      <c r="F15" s="239">
        <v>192260123.49885643</v>
      </c>
      <c r="G15" s="239">
        <v>193999743.11201823</v>
      </c>
      <c r="H15" s="239">
        <v>196937343.2406801</v>
      </c>
      <c r="I15" s="239">
        <v>206397927.59609169</v>
      </c>
      <c r="J15" s="239">
        <v>214578844.22980148</v>
      </c>
      <c r="K15" s="239">
        <v>219351119.39081997</v>
      </c>
      <c r="L15" s="239">
        <v>215232141.17365533</v>
      </c>
      <c r="M15" s="239">
        <v>204748256.3004522</v>
      </c>
      <c r="N15" s="239">
        <v>203748601.78732097</v>
      </c>
      <c r="O15" s="239">
        <v>203032650.49362856</v>
      </c>
      <c r="P15" s="239">
        <v>205447975.07027039</v>
      </c>
      <c r="Q15" s="239">
        <v>204243469.2952826</v>
      </c>
      <c r="R15" s="239">
        <v>199438903.12370956</v>
      </c>
      <c r="S15" s="239">
        <v>196644703.4066886</v>
      </c>
      <c r="T15" s="239">
        <v>188372425.13871682</v>
      </c>
      <c r="U15" s="239">
        <v>187568285.10823745</v>
      </c>
      <c r="V15" s="239">
        <v>184685740.37579042</v>
      </c>
      <c r="W15" s="239">
        <v>176002582.87395602</v>
      </c>
      <c r="X15" s="239">
        <v>167397269.94655761</v>
      </c>
      <c r="Y15" s="239">
        <v>172772729.82204619</v>
      </c>
      <c r="Z15" s="239">
        <v>175530843.63497269</v>
      </c>
      <c r="AA15" s="239">
        <v>172489266.12578037</v>
      </c>
      <c r="AB15" s="239">
        <v>167132568.45428103</v>
      </c>
      <c r="AC15" s="239">
        <v>171013211.99149716</v>
      </c>
      <c r="AD15" s="239">
        <v>175182487.40362349</v>
      </c>
      <c r="AE15" s="239">
        <v>177951558.49287319</v>
      </c>
      <c r="AF15" s="239">
        <v>171461535.19535151</v>
      </c>
      <c r="AG15" s="239">
        <v>168747429.96068287</v>
      </c>
      <c r="AI15" s="293"/>
    </row>
    <row r="16" spans="2:35" ht="30" x14ac:dyDescent="0.25">
      <c r="B16" s="249" t="s">
        <v>312</v>
      </c>
      <c r="C16" s="239">
        <v>76975658.369417503</v>
      </c>
      <c r="D16" s="239">
        <v>79930360.465646654</v>
      </c>
      <c r="E16" s="239">
        <v>81925006.611789376</v>
      </c>
      <c r="F16" s="239">
        <v>83273574.332116514</v>
      </c>
      <c r="G16" s="239">
        <v>84618426.27390705</v>
      </c>
      <c r="H16" s="239">
        <v>86815936.946200788</v>
      </c>
      <c r="I16" s="239">
        <v>92114299.173089817</v>
      </c>
      <c r="J16" s="239">
        <v>97924892.661925256</v>
      </c>
      <c r="K16" s="239">
        <v>101001898.90749627</v>
      </c>
      <c r="L16" s="239">
        <v>97368824.625099644</v>
      </c>
      <c r="M16" s="239">
        <v>92299878.902787834</v>
      </c>
      <c r="N16" s="239">
        <v>94123597.270142943</v>
      </c>
      <c r="O16" s="239">
        <v>96422677.81616953</v>
      </c>
      <c r="P16" s="239">
        <v>96640831.361159906</v>
      </c>
      <c r="Q16" s="239">
        <v>94866658.546565652</v>
      </c>
      <c r="R16" s="239">
        <v>103307757.70265214</v>
      </c>
      <c r="S16" s="239">
        <v>106316160.02638578</v>
      </c>
      <c r="T16" s="239">
        <v>101097725.08239685</v>
      </c>
      <c r="U16" s="239">
        <v>104501662.89720674</v>
      </c>
      <c r="V16" s="239">
        <v>104054085.95437728</v>
      </c>
      <c r="W16" s="239">
        <v>99530707.984009847</v>
      </c>
      <c r="X16" s="239">
        <v>97025066.261759162</v>
      </c>
      <c r="Y16" s="239">
        <v>110878035.10767722</v>
      </c>
      <c r="Z16" s="239">
        <v>112396526.99112841</v>
      </c>
      <c r="AA16" s="239">
        <v>105062661.8286736</v>
      </c>
      <c r="AB16" s="239">
        <v>109574364.24472842</v>
      </c>
      <c r="AC16" s="239">
        <v>113613468.8749233</v>
      </c>
      <c r="AD16" s="239">
        <v>117632353.2329295</v>
      </c>
      <c r="AE16" s="239">
        <v>124982778.6230184</v>
      </c>
      <c r="AF16" s="239">
        <v>113348609.93410349</v>
      </c>
      <c r="AG16" s="239">
        <v>111642130.63447875</v>
      </c>
      <c r="AI16" s="293"/>
    </row>
    <row r="17" spans="2:35" ht="30" x14ac:dyDescent="0.25">
      <c r="B17" s="250" t="s">
        <v>313</v>
      </c>
      <c r="C17" s="243">
        <v>27636898.010175861</v>
      </c>
      <c r="D17" s="243">
        <v>28597137.440938056</v>
      </c>
      <c r="E17" s="243">
        <v>29746336.141590707</v>
      </c>
      <c r="F17" s="243">
        <v>30477231.547136966</v>
      </c>
      <c r="G17" s="243">
        <v>30993281.758353397</v>
      </c>
      <c r="H17" s="243">
        <v>32032807.131872527</v>
      </c>
      <c r="I17" s="243">
        <v>34122361.606849462</v>
      </c>
      <c r="J17" s="243">
        <v>36270998.368990056</v>
      </c>
      <c r="K17" s="243">
        <v>37125802.998051338</v>
      </c>
      <c r="L17" s="243">
        <v>35781708.609942257</v>
      </c>
      <c r="M17" s="243">
        <v>34415934.253325656</v>
      </c>
      <c r="N17" s="243">
        <v>35195957.947693795</v>
      </c>
      <c r="O17" s="243">
        <v>35884601.897431619</v>
      </c>
      <c r="P17" s="243">
        <v>36010054.358364359</v>
      </c>
      <c r="Q17" s="243">
        <v>35004111.650004372</v>
      </c>
      <c r="R17" s="243">
        <v>37885253.815126903</v>
      </c>
      <c r="S17" s="243">
        <v>39250794.18339102</v>
      </c>
      <c r="T17" s="243">
        <v>36466513.309804529</v>
      </c>
      <c r="U17" s="243">
        <v>37071698.605264984</v>
      </c>
      <c r="V17" s="243">
        <v>35994037.721841559</v>
      </c>
      <c r="W17" s="243">
        <v>33795146.223149098</v>
      </c>
      <c r="X17" s="243">
        <v>33059446.144034438</v>
      </c>
      <c r="Y17" s="243">
        <v>38275251.666640885</v>
      </c>
      <c r="Z17" s="243">
        <v>37125453.308740623</v>
      </c>
      <c r="AA17" s="243">
        <v>33043361.634931911</v>
      </c>
      <c r="AB17" s="243">
        <v>35541763.074158743</v>
      </c>
      <c r="AC17" s="243">
        <v>36034368.729489408</v>
      </c>
      <c r="AD17" s="243">
        <v>37424154.560219601</v>
      </c>
      <c r="AE17" s="243">
        <v>40447211.717596129</v>
      </c>
      <c r="AF17" s="243">
        <v>35532275.219167501</v>
      </c>
      <c r="AG17" s="243">
        <v>35739024.593867853</v>
      </c>
      <c r="AI17" s="293"/>
    </row>
    <row r="18" spans="2:35" x14ac:dyDescent="0.25">
      <c r="B18" s="247" t="s">
        <v>9</v>
      </c>
      <c r="C18" s="245"/>
      <c r="D18" s="245"/>
      <c r="E18" s="245"/>
      <c r="F18" s="245"/>
      <c r="G18" s="245"/>
      <c r="H18" s="245"/>
      <c r="I18" s="245"/>
      <c r="J18" s="245"/>
      <c r="K18" s="245"/>
      <c r="L18" s="245"/>
      <c r="M18" s="245"/>
      <c r="N18" s="245"/>
      <c r="O18" s="245"/>
      <c r="P18" s="245"/>
      <c r="Q18" s="245"/>
      <c r="R18" s="245"/>
      <c r="S18" s="245"/>
      <c r="T18" s="245"/>
      <c r="U18" s="245"/>
      <c r="V18" s="245"/>
      <c r="W18" s="245"/>
      <c r="X18" s="245"/>
      <c r="Y18" s="245"/>
      <c r="Z18" s="245"/>
      <c r="AA18" s="245"/>
      <c r="AB18" s="245"/>
      <c r="AC18" s="245"/>
      <c r="AD18" s="245"/>
      <c r="AE18" s="245"/>
      <c r="AF18" s="245"/>
      <c r="AG18" s="245"/>
    </row>
    <row r="19" spans="2:35" x14ac:dyDescent="0.25">
      <c r="B19" s="248" t="s">
        <v>316</v>
      </c>
      <c r="C19" s="239">
        <v>8020982.0000000009</v>
      </c>
      <c r="D19" s="239">
        <v>8483654.5</v>
      </c>
      <c r="E19" s="239">
        <v>8735751</v>
      </c>
      <c r="F19" s="239">
        <v>8977221.0000000019</v>
      </c>
      <c r="G19" s="239">
        <v>8559059.5</v>
      </c>
      <c r="H19" s="239">
        <v>8363827.5000000009</v>
      </c>
      <c r="I19" s="239">
        <v>8329038</v>
      </c>
      <c r="J19" s="239">
        <v>8050874</v>
      </c>
      <c r="K19" s="239">
        <v>8572207</v>
      </c>
      <c r="L19" s="239">
        <v>8547197</v>
      </c>
      <c r="M19" s="239">
        <v>7957338.5</v>
      </c>
      <c r="N19" s="239">
        <v>7454788</v>
      </c>
      <c r="O19" s="239">
        <v>6682405.5</v>
      </c>
      <c r="P19" s="239">
        <v>6480699.9999999991</v>
      </c>
      <c r="Q19" s="239">
        <v>6703326.4999999991</v>
      </c>
      <c r="R19" s="239">
        <v>6431321.0000000009</v>
      </c>
      <c r="S19" s="239">
        <v>6187150.5000000009</v>
      </c>
      <c r="T19" s="239">
        <v>5655572.0000000009</v>
      </c>
      <c r="U19" s="239">
        <v>5105413</v>
      </c>
      <c r="V19" s="239">
        <v>4726976.9999999991</v>
      </c>
      <c r="W19" s="239">
        <v>4328123</v>
      </c>
      <c r="X19" s="239">
        <v>4429053.0000000009</v>
      </c>
      <c r="Y19" s="239">
        <v>4842565.1252198126</v>
      </c>
      <c r="Z19" s="239">
        <v>4918481</v>
      </c>
      <c r="AA19" s="239">
        <v>5018501.4694793569</v>
      </c>
      <c r="AB19" s="239">
        <v>4869673.4999999991</v>
      </c>
      <c r="AC19" s="239">
        <v>4844125</v>
      </c>
      <c r="AD19" s="239">
        <v>5229715</v>
      </c>
      <c r="AE19" s="239">
        <v>5142968.5</v>
      </c>
      <c r="AF19" s="239">
        <v>5035153.0000000009</v>
      </c>
      <c r="AG19" s="239">
        <v>5286598.0931886407</v>
      </c>
    </row>
    <row r="20" spans="2:35" x14ac:dyDescent="0.25">
      <c r="B20" s="248" t="s">
        <v>309</v>
      </c>
      <c r="C20" s="240">
        <v>6.0497461143281468</v>
      </c>
      <c r="D20" s="240">
        <v>5.9901675598854247</v>
      </c>
      <c r="E20" s="240">
        <v>5.9880625452840874</v>
      </c>
      <c r="F20" s="240">
        <v>5.7838380876874922</v>
      </c>
      <c r="G20" s="240">
        <v>5.8991061184603293</v>
      </c>
      <c r="H20" s="240">
        <v>5.8574301484481843</v>
      </c>
      <c r="I20" s="240">
        <v>5.7542403158520843</v>
      </c>
      <c r="J20" s="240">
        <v>5.9712972293780782</v>
      </c>
      <c r="K20" s="240">
        <v>6.1772437980165442</v>
      </c>
      <c r="L20" s="240">
        <v>5.9846281869183562</v>
      </c>
      <c r="M20" s="240">
        <v>6.1284265085055782</v>
      </c>
      <c r="N20" s="240">
        <v>6.2487430598836626</v>
      </c>
      <c r="O20" s="240">
        <v>6.7068117821559925</v>
      </c>
      <c r="P20" s="240">
        <v>6.7163700954798102</v>
      </c>
      <c r="Q20" s="240">
        <v>6.3439147747089448</v>
      </c>
      <c r="R20" s="240">
        <v>6.4912663662784063</v>
      </c>
      <c r="S20" s="240">
        <v>6.2660022364673358</v>
      </c>
      <c r="T20" s="240">
        <v>6.2650279948341216</v>
      </c>
      <c r="U20" s="240">
        <v>6.4415161812374455</v>
      </c>
      <c r="V20" s="240">
        <v>6.5024347243915113</v>
      </c>
      <c r="W20" s="240">
        <v>6.9696694851491072</v>
      </c>
      <c r="X20" s="240">
        <v>6.9394747950119351</v>
      </c>
      <c r="Y20" s="240">
        <v>6.6779526824516227</v>
      </c>
      <c r="Z20" s="240">
        <v>6.5373196160765916</v>
      </c>
      <c r="AA20" s="240">
        <v>6.311883924784115</v>
      </c>
      <c r="AB20" s="240">
        <v>6.4400858039850126</v>
      </c>
      <c r="AC20" s="240">
        <v>6.5054607376531379</v>
      </c>
      <c r="AD20" s="240">
        <v>6.4248235212297438</v>
      </c>
      <c r="AE20" s="240">
        <v>6.3797388449056234</v>
      </c>
      <c r="AF20" s="240">
        <v>6.3898247773253374</v>
      </c>
      <c r="AG20" s="240">
        <v>6.4510518625693116</v>
      </c>
    </row>
    <row r="21" spans="2:35" x14ac:dyDescent="0.25">
      <c r="B21" s="248" t="s">
        <v>310</v>
      </c>
      <c r="C21" s="239">
        <f>C19*C20</f>
        <v>48524904.687596016</v>
      </c>
      <c r="D21" s="239">
        <f t="shared" ref="D21:AE21" si="4">D19*D20</f>
        <v>50818511.975175999</v>
      </c>
      <c r="E21" s="239">
        <f t="shared" si="4"/>
        <v>52310223.368028015</v>
      </c>
      <c r="F21" s="239">
        <f t="shared" si="4"/>
        <v>51922792.741388008</v>
      </c>
      <c r="G21" s="239">
        <f t="shared" si="4"/>
        <v>50490800.264716007</v>
      </c>
      <c r="H21" s="239">
        <f t="shared" si="4"/>
        <v>48990535.354920015</v>
      </c>
      <c r="I21" s="239">
        <f t="shared" si="4"/>
        <v>47927286.251864016</v>
      </c>
      <c r="J21" s="239">
        <f t="shared" si="4"/>
        <v>48074161.610272005</v>
      </c>
      <c r="K21" s="239">
        <f t="shared" si="4"/>
        <v>52952612.526064008</v>
      </c>
      <c r="L21" s="239">
        <f t="shared" si="4"/>
        <v>51151796.085344017</v>
      </c>
      <c r="M21" s="239">
        <f t="shared" si="4"/>
        <v>48765964.200552016</v>
      </c>
      <c r="N21" s="239">
        <f t="shared" si="4"/>
        <v>46583054.777904011</v>
      </c>
      <c r="O21" s="239">
        <f t="shared" si="4"/>
        <v>44817635.940544009</v>
      </c>
      <c r="P21" s="239">
        <f t="shared" si="4"/>
        <v>43526779.677776001</v>
      </c>
      <c r="Q21" s="239">
        <f t="shared" si="4"/>
        <v>42525332.023047991</v>
      </c>
      <c r="R21" s="239">
        <f t="shared" si="4"/>
        <v>41747417.698040009</v>
      </c>
      <c r="S21" s="239">
        <f t="shared" si="4"/>
        <v>38768698.870360002</v>
      </c>
      <c r="T21" s="239">
        <f t="shared" si="4"/>
        <v>35432316.906800009</v>
      </c>
      <c r="U21" s="239">
        <f t="shared" si="4"/>
        <v>32886600.451400012</v>
      </c>
      <c r="V21" s="239">
        <f t="shared" si="4"/>
        <v>30736859.386200007</v>
      </c>
      <c r="W21" s="239">
        <f t="shared" si="4"/>
        <v>30165586.801072009</v>
      </c>
      <c r="X21" s="239">
        <f t="shared" si="4"/>
        <v>30735301.659272004</v>
      </c>
      <c r="Y21" s="239">
        <f t="shared" si="4"/>
        <v>32338420.767908327</v>
      </c>
      <c r="Z21" s="239">
        <f t="shared" si="4"/>
        <v>32153682.322600011</v>
      </c>
      <c r="AA21" s="239">
        <f t="shared" si="4"/>
        <v>31676198.75171221</v>
      </c>
      <c r="AB21" s="239">
        <f t="shared" si="4"/>
        <v>31361115.177392006</v>
      </c>
      <c r="AC21" s="239">
        <f t="shared" si="4"/>
        <v>31513264.995784007</v>
      </c>
      <c r="AD21" s="239">
        <f t="shared" si="4"/>
        <v>33599995.941328011</v>
      </c>
      <c r="AE21" s="239">
        <f t="shared" si="4"/>
        <v>32810795.917576008</v>
      </c>
      <c r="AF21" s="239">
        <f t="shared" ref="AF21:AG21" si="5">AF19*AF20</f>
        <v>32173745.397024009</v>
      </c>
      <c r="AG21" s="239">
        <f t="shared" si="5"/>
        <v>34104118.475719951</v>
      </c>
      <c r="AI21" s="293"/>
    </row>
    <row r="22" spans="2:35" ht="30" x14ac:dyDescent="0.25">
      <c r="B22" s="249" t="s">
        <v>311</v>
      </c>
      <c r="C22" s="239">
        <v>43683379.853403963</v>
      </c>
      <c r="D22" s="239">
        <v>45682673.342153564</v>
      </c>
      <c r="E22" s="239">
        <v>47014694.224260755</v>
      </c>
      <c r="F22" s="239">
        <v>46686836.992938086</v>
      </c>
      <c r="G22" s="239">
        <v>45403606.561641902</v>
      </c>
      <c r="H22" s="239">
        <v>44065911.757769234</v>
      </c>
      <c r="I22" s="239">
        <v>43107485.718549207</v>
      </c>
      <c r="J22" s="239">
        <v>43241221.976998635</v>
      </c>
      <c r="K22" s="239">
        <v>47613864.656141624</v>
      </c>
      <c r="L22" s="239">
        <v>45995915.958642773</v>
      </c>
      <c r="M22" s="239">
        <v>43843456.510518514</v>
      </c>
      <c r="N22" s="239">
        <v>41868847.097530164</v>
      </c>
      <c r="O22" s="239">
        <v>40269979.051904067</v>
      </c>
      <c r="P22" s="239">
        <v>39124447.437538654</v>
      </c>
      <c r="Q22" s="239">
        <v>38237533.25934165</v>
      </c>
      <c r="R22" s="239">
        <v>37509365.438477941</v>
      </c>
      <c r="S22" s="239">
        <v>34848610.596988901</v>
      </c>
      <c r="T22" s="239">
        <v>31848809.067260779</v>
      </c>
      <c r="U22" s="239">
        <v>29561770.539024513</v>
      </c>
      <c r="V22" s="239">
        <v>27625111.876521241</v>
      </c>
      <c r="W22" s="239">
        <v>27098982.604308553</v>
      </c>
      <c r="X22" s="239">
        <v>27612276.677778512</v>
      </c>
      <c r="Y22" s="239">
        <v>29065364.203231532</v>
      </c>
      <c r="Z22" s="239">
        <v>28901376.21029542</v>
      </c>
      <c r="AA22" s="239">
        <v>28469488.606189515</v>
      </c>
      <c r="AB22" s="239">
        <v>28191951.79027671</v>
      </c>
      <c r="AC22" s="239">
        <v>28340687.735184204</v>
      </c>
      <c r="AD22" s="239">
        <v>30209588.735535637</v>
      </c>
      <c r="AE22" s="239">
        <v>29507298.790470522</v>
      </c>
      <c r="AF22" s="239">
        <v>28937973.194571789</v>
      </c>
      <c r="AG22" s="239">
        <v>30649528.044345684</v>
      </c>
      <c r="AI22" s="293"/>
    </row>
    <row r="23" spans="2:35" ht="30" x14ac:dyDescent="0.25">
      <c r="B23" s="250" t="s">
        <v>313</v>
      </c>
      <c r="C23" s="243">
        <v>4841524.8341920543</v>
      </c>
      <c r="D23" s="243">
        <v>5135838.6330224508</v>
      </c>
      <c r="E23" s="243">
        <v>5295529.1437672535</v>
      </c>
      <c r="F23" s="243">
        <v>5235955.7484499328</v>
      </c>
      <c r="G23" s="243">
        <v>5087193.7030741163</v>
      </c>
      <c r="H23" s="243">
        <v>4924623.5971507719</v>
      </c>
      <c r="I23" s="243">
        <v>4819800.5333148045</v>
      </c>
      <c r="J23" s="243">
        <v>4832939.6332733762</v>
      </c>
      <c r="K23" s="243">
        <v>5338747.8699223846</v>
      </c>
      <c r="L23" s="243">
        <v>5155880.1267012293</v>
      </c>
      <c r="M23" s="243">
        <v>4922507.6900334992</v>
      </c>
      <c r="N23" s="243">
        <v>4714207.6803738493</v>
      </c>
      <c r="O23" s="243">
        <v>4547656.8886399418</v>
      </c>
      <c r="P23" s="243">
        <v>4402332.2402373403</v>
      </c>
      <c r="Q23" s="243">
        <v>4287798.7637063377</v>
      </c>
      <c r="R23" s="243">
        <v>4238052.2595620612</v>
      </c>
      <c r="S23" s="243">
        <v>3920088.2733711088</v>
      </c>
      <c r="T23" s="243">
        <v>3583507.8395392289</v>
      </c>
      <c r="U23" s="243">
        <v>3324829.9123754925</v>
      </c>
      <c r="V23" s="243">
        <v>3111747.5096787591</v>
      </c>
      <c r="W23" s="243">
        <v>3066604.1967634549</v>
      </c>
      <c r="X23" s="243">
        <v>3123024.9814934945</v>
      </c>
      <c r="Y23" s="243">
        <v>3273056.5646767933</v>
      </c>
      <c r="Z23" s="243">
        <v>3252306.1123045939</v>
      </c>
      <c r="AA23" s="243">
        <v>3206710.145522703</v>
      </c>
      <c r="AB23" s="243">
        <v>3169163.3871152941</v>
      </c>
      <c r="AC23" s="243">
        <v>3172577.2605997999</v>
      </c>
      <c r="AD23" s="243">
        <v>3390407.2057923698</v>
      </c>
      <c r="AE23" s="243">
        <v>3303497.127105488</v>
      </c>
      <c r="AF23" s="243">
        <v>3235772.2024522284</v>
      </c>
      <c r="AG23" s="243">
        <v>3454590.4313742621</v>
      </c>
      <c r="AI23" s="293"/>
    </row>
    <row r="24" spans="2:35" x14ac:dyDescent="0.25">
      <c r="B24" s="247" t="s">
        <v>187</v>
      </c>
      <c r="C24" s="245"/>
      <c r="D24" s="245"/>
      <c r="E24" s="245"/>
      <c r="F24" s="245"/>
      <c r="G24" s="245"/>
      <c r="H24" s="245"/>
      <c r="I24" s="245"/>
      <c r="J24" s="245"/>
      <c r="K24" s="245"/>
      <c r="L24" s="245"/>
      <c r="M24" s="245"/>
      <c r="N24" s="245"/>
      <c r="O24" s="245"/>
      <c r="P24" s="245"/>
      <c r="Q24" s="245"/>
      <c r="R24" s="245"/>
      <c r="S24" s="245"/>
      <c r="T24" s="245"/>
      <c r="U24" s="245"/>
      <c r="V24" s="245"/>
      <c r="W24" s="245"/>
      <c r="X24" s="245"/>
      <c r="Y24" s="245"/>
      <c r="Z24" s="245"/>
      <c r="AA24" s="245"/>
      <c r="AB24" s="245"/>
      <c r="AC24" s="245"/>
      <c r="AD24" s="245"/>
      <c r="AE24" s="245"/>
      <c r="AF24" s="245"/>
      <c r="AG24" s="245"/>
      <c r="AI24" s="293"/>
    </row>
    <row r="25" spans="2:35" x14ac:dyDescent="0.25">
      <c r="B25" s="248" t="s">
        <v>316</v>
      </c>
      <c r="C25" s="239">
        <v>1221600</v>
      </c>
      <c r="D25" s="239">
        <v>1324600</v>
      </c>
      <c r="E25" s="239">
        <v>1404250</v>
      </c>
      <c r="F25" s="239">
        <v>1504450.0000000002</v>
      </c>
      <c r="G25" s="239">
        <v>1514350</v>
      </c>
      <c r="H25" s="239">
        <v>1546350</v>
      </c>
      <c r="I25" s="239">
        <v>1642800.0000000002</v>
      </c>
      <c r="J25" s="239">
        <v>1708300.0000000002</v>
      </c>
      <c r="K25" s="239">
        <v>1809750</v>
      </c>
      <c r="L25" s="239">
        <v>1774950</v>
      </c>
      <c r="M25" s="239">
        <v>1726800.0000000002</v>
      </c>
      <c r="N25" s="239">
        <v>1760399.9999999998</v>
      </c>
      <c r="O25" s="239">
        <v>1790800.0000000002</v>
      </c>
      <c r="P25" s="239">
        <v>1728699.9999999998</v>
      </c>
      <c r="Q25" s="239">
        <v>1703750</v>
      </c>
      <c r="R25" s="239">
        <v>1679199.9999999998</v>
      </c>
      <c r="S25" s="239">
        <v>1631600</v>
      </c>
      <c r="T25" s="239">
        <v>1544100.0000000002</v>
      </c>
      <c r="U25" s="239">
        <v>1486450</v>
      </c>
      <c r="V25" s="239">
        <v>1443600</v>
      </c>
      <c r="W25" s="239">
        <v>1508350.0000000002</v>
      </c>
      <c r="X25" s="239">
        <v>1550950.0000000002</v>
      </c>
      <c r="Y25" s="239">
        <v>1532250</v>
      </c>
      <c r="Z25" s="239">
        <v>1510800</v>
      </c>
      <c r="AA25" s="239">
        <v>1530300</v>
      </c>
      <c r="AB25" s="239">
        <v>1505750</v>
      </c>
      <c r="AC25" s="239">
        <v>1561050</v>
      </c>
      <c r="AD25" s="239">
        <v>1586600.0000000002</v>
      </c>
      <c r="AE25" s="239">
        <v>1597050.0000000002</v>
      </c>
      <c r="AF25" s="239">
        <v>1614750</v>
      </c>
      <c r="AG25" s="239">
        <v>1655350</v>
      </c>
    </row>
    <row r="26" spans="2:35" x14ac:dyDescent="0.25">
      <c r="B26" s="248" t="s">
        <v>309</v>
      </c>
      <c r="C26" s="240">
        <v>8.8097249508840854</v>
      </c>
      <c r="D26" s="240">
        <v>8.7263777744224669</v>
      </c>
      <c r="E26" s="240">
        <v>8.6909809506854199</v>
      </c>
      <c r="F26" s="240">
        <v>8.6140848815181617</v>
      </c>
      <c r="G26" s="240">
        <v>8.5613761679928686</v>
      </c>
      <c r="H26" s="240">
        <v>8.6346234681669731</v>
      </c>
      <c r="I26" s="240">
        <v>8.6295532018504986</v>
      </c>
      <c r="J26" s="240">
        <v>8.6744541356904517</v>
      </c>
      <c r="K26" s="240">
        <v>8.640867523138553</v>
      </c>
      <c r="L26" s="240">
        <v>8.5485055917068067</v>
      </c>
      <c r="M26" s="240">
        <v>8.4244556404910806</v>
      </c>
      <c r="N26" s="240">
        <v>8.3497670983867298</v>
      </c>
      <c r="O26" s="240">
        <v>8.3146638373911106</v>
      </c>
      <c r="P26" s="240">
        <v>8.3645861051657313</v>
      </c>
      <c r="Q26" s="240">
        <v>8.368927366104181</v>
      </c>
      <c r="R26" s="240">
        <v>8.3718854216293472</v>
      </c>
      <c r="S26" s="240">
        <v>8.5631404756067671</v>
      </c>
      <c r="T26" s="240">
        <v>8.4437018327828497</v>
      </c>
      <c r="U26" s="240">
        <v>8.5383699418076624</v>
      </c>
      <c r="V26" s="240">
        <v>8.596522582432808</v>
      </c>
      <c r="W26" s="240">
        <v>8.566360592700633</v>
      </c>
      <c r="X26" s="240">
        <v>8.4106064025274812</v>
      </c>
      <c r="Y26" s="240">
        <v>8.393356175558818</v>
      </c>
      <c r="Z26" s="240">
        <v>8.3380195922689957</v>
      </c>
      <c r="AA26" s="240">
        <v>8.3588969483107878</v>
      </c>
      <c r="AB26" s="240">
        <v>8.370851735015771</v>
      </c>
      <c r="AC26" s="240">
        <v>8.3806220172319907</v>
      </c>
      <c r="AD26" s="240">
        <v>8.4184545569141562</v>
      </c>
      <c r="AE26" s="240">
        <v>8.3554929401083236</v>
      </c>
      <c r="AF26" s="240">
        <v>8.3117510450534144</v>
      </c>
      <c r="AG26" s="240">
        <v>8.4020720693508917</v>
      </c>
    </row>
    <row r="27" spans="2:35" x14ac:dyDescent="0.25">
      <c r="B27" s="248" t="s">
        <v>310</v>
      </c>
      <c r="C27" s="239">
        <v>10761959.999999998</v>
      </c>
      <c r="D27" s="239">
        <v>11558959.999999998</v>
      </c>
      <c r="E27" s="239">
        <v>12204310</v>
      </c>
      <c r="F27" s="239">
        <v>12959460</v>
      </c>
      <c r="G27" s="239">
        <v>12964920</v>
      </c>
      <c r="H27" s="239">
        <v>13352150</v>
      </c>
      <c r="I27" s="239">
        <v>14176630</v>
      </c>
      <c r="J27" s="239">
        <v>14818570</v>
      </c>
      <c r="K27" s="239">
        <v>15637809.999999998</v>
      </c>
      <c r="L27" s="239">
        <v>15173170</v>
      </c>
      <c r="M27" s="239">
        <v>14547350</v>
      </c>
      <c r="N27" s="239">
        <v>14698929.999999998</v>
      </c>
      <c r="O27" s="239">
        <v>14889900</v>
      </c>
      <c r="P27" s="239">
        <v>14459860</v>
      </c>
      <c r="Q27" s="239">
        <v>14258559.999999998</v>
      </c>
      <c r="R27" s="239">
        <v>14058069.999999998</v>
      </c>
      <c r="S27" s="239">
        <v>13971620</v>
      </c>
      <c r="T27" s="239">
        <v>13037920</v>
      </c>
      <c r="U27" s="239">
        <v>12691860</v>
      </c>
      <c r="V27" s="239">
        <v>12409940</v>
      </c>
      <c r="W27" s="239">
        <v>12921070.000000002</v>
      </c>
      <c r="X27" s="239">
        <v>13044430</v>
      </c>
      <c r="Y27" s="239">
        <v>12860719.999999998</v>
      </c>
      <c r="Z27" s="239">
        <v>12597080</v>
      </c>
      <c r="AA27" s="239">
        <v>12791619.999999998</v>
      </c>
      <c r="AB27" s="239">
        <v>12604409.999999998</v>
      </c>
      <c r="AC27" s="239">
        <v>13082569.999999998</v>
      </c>
      <c r="AD27" s="239">
        <v>13356720</v>
      </c>
      <c r="AE27" s="239">
        <v>13344139.999999998</v>
      </c>
      <c r="AF27" s="239">
        <v>13421400</v>
      </c>
      <c r="AG27" s="239">
        <v>13908369.999999998</v>
      </c>
    </row>
    <row r="28" spans="2:35" ht="30" x14ac:dyDescent="0.25">
      <c r="B28" s="250" t="s">
        <v>312</v>
      </c>
      <c r="C28" s="243">
        <v>10761959.999999998</v>
      </c>
      <c r="D28" s="243">
        <v>11558959.999999998</v>
      </c>
      <c r="E28" s="243">
        <v>12204310</v>
      </c>
      <c r="F28" s="243">
        <v>12959460</v>
      </c>
      <c r="G28" s="243">
        <v>12964920</v>
      </c>
      <c r="H28" s="243">
        <v>13352150</v>
      </c>
      <c r="I28" s="243">
        <v>14176630</v>
      </c>
      <c r="J28" s="243">
        <v>14818570</v>
      </c>
      <c r="K28" s="243">
        <v>15637809.999999998</v>
      </c>
      <c r="L28" s="243">
        <v>15173170</v>
      </c>
      <c r="M28" s="243">
        <v>14547350</v>
      </c>
      <c r="N28" s="243">
        <v>14698929.999999998</v>
      </c>
      <c r="O28" s="243">
        <v>14889900</v>
      </c>
      <c r="P28" s="243">
        <v>14459860</v>
      </c>
      <c r="Q28" s="243">
        <v>14258559.999999998</v>
      </c>
      <c r="R28" s="243">
        <v>14058069.999999998</v>
      </c>
      <c r="S28" s="243">
        <v>13971620</v>
      </c>
      <c r="T28" s="243">
        <v>13037920</v>
      </c>
      <c r="U28" s="243">
        <v>12691860</v>
      </c>
      <c r="V28" s="243">
        <v>12409940</v>
      </c>
      <c r="W28" s="243">
        <v>12921070.000000002</v>
      </c>
      <c r="X28" s="243">
        <v>13044430</v>
      </c>
      <c r="Y28" s="243">
        <v>12860719.999999998</v>
      </c>
      <c r="Z28" s="243">
        <v>12597080</v>
      </c>
      <c r="AA28" s="243">
        <v>12791619.999999998</v>
      </c>
      <c r="AB28" s="243">
        <v>12604409.999999998</v>
      </c>
      <c r="AC28" s="243">
        <v>13082569.999999998</v>
      </c>
      <c r="AD28" s="243">
        <v>13356720</v>
      </c>
      <c r="AE28" s="243">
        <v>13344139.999999998</v>
      </c>
      <c r="AF28" s="243">
        <v>13421400</v>
      </c>
      <c r="AG28" s="243">
        <v>13908369.999999998</v>
      </c>
    </row>
    <row r="29" spans="2:35" x14ac:dyDescent="0.25">
      <c r="B29" s="251"/>
    </row>
    <row r="30" spans="2:35" x14ac:dyDescent="0.25">
      <c r="B30" s="251"/>
    </row>
    <row r="31" spans="2:35" x14ac:dyDescent="0.25">
      <c r="B31" s="251"/>
    </row>
    <row r="32" spans="2:35" x14ac:dyDescent="0.25">
      <c r="B32" s="251"/>
    </row>
    <row r="33" spans="2:2" x14ac:dyDescent="0.25">
      <c r="B33" s="251"/>
    </row>
    <row r="34" spans="2:2" x14ac:dyDescent="0.25">
      <c r="B34" s="251"/>
    </row>
    <row r="35" spans="2:2" x14ac:dyDescent="0.25">
      <c r="B35" s="251"/>
    </row>
  </sheetData>
  <pageMargins left="0.7" right="0.7" top="0.75" bottom="0.75" header="0.3" footer="0.3"/>
  <pageSetup paperSize="9"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2E3605-9DA1-4745-81A3-714417CFA979}">
  <sheetPr>
    <tabColor rgb="FF00B0F0"/>
  </sheetPr>
  <dimension ref="B2:AG49"/>
  <sheetViews>
    <sheetView zoomScale="75" zoomScaleNormal="75" workbookViewId="0">
      <pane ySplit="4" topLeftCell="A5" activePane="bottomLeft" state="frozen"/>
      <selection pane="bottomLeft" activeCell="AC45" sqref="AC45"/>
    </sheetView>
  </sheetViews>
  <sheetFormatPr defaultRowHeight="15" x14ac:dyDescent="0.25"/>
  <cols>
    <col min="1" max="1" width="4.140625" style="31" customWidth="1"/>
    <col min="2" max="2" width="30.5703125" style="252" customWidth="1"/>
    <col min="3" max="3" width="11.5703125" style="31" bestFit="1" customWidth="1"/>
    <col min="4" max="31" width="11.5703125" style="238" bestFit="1" customWidth="1"/>
    <col min="32" max="33" width="11.5703125" style="31" bestFit="1" customWidth="1"/>
    <col min="34" max="16384" width="9.140625" style="31"/>
  </cols>
  <sheetData>
    <row r="2" spans="2:33" x14ac:dyDescent="0.25">
      <c r="B2" s="34" t="s">
        <v>329</v>
      </c>
    </row>
    <row r="4" spans="2:33" s="228" customFormat="1" x14ac:dyDescent="0.25">
      <c r="B4" s="246" t="s">
        <v>100</v>
      </c>
      <c r="C4" s="244">
        <v>1990</v>
      </c>
      <c r="D4" s="244">
        <v>1991</v>
      </c>
      <c r="E4" s="244">
        <v>1992</v>
      </c>
      <c r="F4" s="244">
        <v>1993</v>
      </c>
      <c r="G4" s="244">
        <v>1994</v>
      </c>
      <c r="H4" s="244">
        <v>1995</v>
      </c>
      <c r="I4" s="244">
        <v>1996</v>
      </c>
      <c r="J4" s="244">
        <v>1997</v>
      </c>
      <c r="K4" s="244">
        <v>1998</v>
      </c>
      <c r="L4" s="244">
        <v>1999</v>
      </c>
      <c r="M4" s="244">
        <v>2000</v>
      </c>
      <c r="N4" s="244">
        <v>2001</v>
      </c>
      <c r="O4" s="244">
        <v>2002</v>
      </c>
      <c r="P4" s="244">
        <v>2003</v>
      </c>
      <c r="Q4" s="244">
        <v>2004</v>
      </c>
      <c r="R4" s="244">
        <v>2005</v>
      </c>
      <c r="S4" s="244">
        <v>2006</v>
      </c>
      <c r="T4" s="244">
        <v>2007</v>
      </c>
      <c r="U4" s="244">
        <v>2008</v>
      </c>
      <c r="V4" s="244">
        <v>2009</v>
      </c>
      <c r="W4" s="244">
        <v>2010</v>
      </c>
      <c r="X4" s="244">
        <v>2011</v>
      </c>
      <c r="Y4" s="244">
        <v>2012</v>
      </c>
      <c r="Z4" s="244">
        <v>2013</v>
      </c>
      <c r="AA4" s="244">
        <v>2014</v>
      </c>
      <c r="AB4" s="244">
        <v>2015</v>
      </c>
      <c r="AC4" s="244">
        <v>2016</v>
      </c>
      <c r="AD4" s="244">
        <v>2017</v>
      </c>
      <c r="AE4" s="244">
        <v>2018</v>
      </c>
      <c r="AF4" s="244">
        <v>2019</v>
      </c>
      <c r="AG4" s="244">
        <v>2020</v>
      </c>
    </row>
    <row r="5" spans="2:33" x14ac:dyDescent="0.25">
      <c r="B5" s="247" t="s">
        <v>83</v>
      </c>
      <c r="C5" s="238"/>
      <c r="AF5" s="238"/>
      <c r="AG5" s="238"/>
    </row>
    <row r="6" spans="2:33" x14ac:dyDescent="0.25">
      <c r="B6" s="248" t="s">
        <v>315</v>
      </c>
      <c r="C6" s="239">
        <v>11800.000000000002</v>
      </c>
      <c r="D6" s="239">
        <v>11800.000000000002</v>
      </c>
      <c r="E6" s="239">
        <v>12500.000000000002</v>
      </c>
      <c r="F6" s="239">
        <v>15200</v>
      </c>
      <c r="G6" s="239">
        <v>15000</v>
      </c>
      <c r="H6" s="239">
        <v>15899.999999999998</v>
      </c>
      <c r="I6" s="239">
        <v>15799.999999999998</v>
      </c>
      <c r="J6" s="239">
        <v>17899.999999999996</v>
      </c>
      <c r="K6" s="239">
        <v>16699.999999999996</v>
      </c>
      <c r="L6" s="239">
        <v>16100.000000000002</v>
      </c>
      <c r="M6" s="239">
        <v>12099.999999999998</v>
      </c>
      <c r="N6" s="239">
        <v>12099.999999999998</v>
      </c>
      <c r="O6" s="239">
        <v>11600</v>
      </c>
      <c r="P6" s="239">
        <v>11200</v>
      </c>
      <c r="Q6" s="239">
        <v>10600</v>
      </c>
      <c r="R6" s="239">
        <v>10100</v>
      </c>
      <c r="S6" s="239">
        <v>9299.9999999999982</v>
      </c>
      <c r="T6" s="239">
        <v>9600</v>
      </c>
      <c r="U6" s="239">
        <v>9700.0000000000018</v>
      </c>
      <c r="V6" s="239">
        <v>9227</v>
      </c>
      <c r="W6" s="239">
        <v>5200</v>
      </c>
      <c r="X6" s="239">
        <v>2800.0000000000005</v>
      </c>
      <c r="Y6" s="239">
        <v>2098.9999999999995</v>
      </c>
      <c r="Z6" s="239">
        <v>1500</v>
      </c>
      <c r="AA6" s="239">
        <v>2300</v>
      </c>
      <c r="AB6" s="239">
        <v>1099.9999999999998</v>
      </c>
      <c r="AC6" s="239">
        <v>1199.9999999999998</v>
      </c>
      <c r="AD6" s="239">
        <v>1199.9999999999998</v>
      </c>
      <c r="AE6" s="239">
        <v>1199.9999999999998</v>
      </c>
      <c r="AF6" s="239">
        <v>1199.9999999999998</v>
      </c>
      <c r="AG6" s="239">
        <v>1199.9999999999998</v>
      </c>
    </row>
    <row r="7" spans="2:33" x14ac:dyDescent="0.25">
      <c r="B7" s="248" t="s">
        <v>309</v>
      </c>
      <c r="C7" s="240">
        <v>18.535762376237624</v>
      </c>
      <c r="D7" s="240">
        <v>18.535762376237624</v>
      </c>
      <c r="E7" s="240">
        <v>18.535762376237624</v>
      </c>
      <c r="F7" s="240">
        <v>18.535762376237624</v>
      </c>
      <c r="G7" s="240">
        <v>18.535762376237624</v>
      </c>
      <c r="H7" s="240">
        <v>18.535762376237628</v>
      </c>
      <c r="I7" s="240">
        <v>18.535762376237628</v>
      </c>
      <c r="J7" s="240">
        <v>18.535762376237628</v>
      </c>
      <c r="K7" s="240">
        <v>18.535762376237628</v>
      </c>
      <c r="L7" s="240">
        <v>18.535762376237624</v>
      </c>
      <c r="M7" s="240">
        <v>18.535762376237628</v>
      </c>
      <c r="N7" s="240">
        <v>18.535762376237628</v>
      </c>
      <c r="O7" s="240">
        <v>18.535762376237624</v>
      </c>
      <c r="P7" s="240">
        <v>18.535762376237621</v>
      </c>
      <c r="Q7" s="240">
        <v>18.535762376237624</v>
      </c>
      <c r="R7" s="240">
        <v>18.535762376237628</v>
      </c>
      <c r="S7" s="240">
        <v>18.535118279569897</v>
      </c>
      <c r="T7" s="240">
        <v>18.535</v>
      </c>
      <c r="U7" s="240">
        <v>18.534432989690718</v>
      </c>
      <c r="V7" s="240">
        <v>18.561233336945918</v>
      </c>
      <c r="W7" s="240">
        <v>18.535</v>
      </c>
      <c r="X7" s="240">
        <v>18.534999999999993</v>
      </c>
      <c r="Y7" s="240">
        <v>18.537541686517393</v>
      </c>
      <c r="Z7" s="240">
        <v>18.534266666666667</v>
      </c>
      <c r="AA7" s="240">
        <v>18.534266666666671</v>
      </c>
      <c r="AB7" s="240">
        <v>18.534266666666678</v>
      </c>
      <c r="AC7" s="240">
        <v>18.534266666666671</v>
      </c>
      <c r="AD7" s="240">
        <v>18.534266666666671</v>
      </c>
      <c r="AE7" s="240">
        <v>18.534266666666671</v>
      </c>
      <c r="AF7" s="240">
        <v>18.534266666666671</v>
      </c>
      <c r="AG7" s="240">
        <v>18.534266666666671</v>
      </c>
    </row>
    <row r="8" spans="2:33" x14ac:dyDescent="0.25">
      <c r="B8" s="248" t="s">
        <v>310</v>
      </c>
      <c r="C8" s="241">
        <f>C6*C7</f>
        <v>218721.99603960401</v>
      </c>
      <c r="D8" s="241">
        <f t="shared" ref="D8:AE8" si="0">D6*D7</f>
        <v>218721.99603960401</v>
      </c>
      <c r="E8" s="241">
        <f t="shared" si="0"/>
        <v>231697.02970297035</v>
      </c>
      <c r="F8" s="241">
        <f t="shared" si="0"/>
        <v>281743.58811881189</v>
      </c>
      <c r="G8" s="241">
        <f t="shared" si="0"/>
        <v>278036.43564356439</v>
      </c>
      <c r="H8" s="241">
        <f t="shared" si="0"/>
        <v>294718.62178217823</v>
      </c>
      <c r="I8" s="241">
        <f t="shared" si="0"/>
        <v>292865.04554455448</v>
      </c>
      <c r="J8" s="241">
        <f t="shared" si="0"/>
        <v>331790.1465346535</v>
      </c>
      <c r="K8" s="241">
        <f t="shared" si="0"/>
        <v>309547.23168316833</v>
      </c>
      <c r="L8" s="241">
        <f t="shared" si="0"/>
        <v>298425.7742574258</v>
      </c>
      <c r="M8" s="241">
        <f t="shared" si="0"/>
        <v>224282.72475247527</v>
      </c>
      <c r="N8" s="241">
        <f t="shared" si="0"/>
        <v>224282.72475247527</v>
      </c>
      <c r="O8" s="241">
        <f t="shared" si="0"/>
        <v>215014.84356435644</v>
      </c>
      <c r="P8" s="241">
        <f t="shared" si="0"/>
        <v>207600.53861386134</v>
      </c>
      <c r="Q8" s="241">
        <f t="shared" si="0"/>
        <v>196479.08118811881</v>
      </c>
      <c r="R8" s="241">
        <f t="shared" si="0"/>
        <v>187211.20000000004</v>
      </c>
      <c r="S8" s="241">
        <f t="shared" si="0"/>
        <v>172376.6</v>
      </c>
      <c r="T8" s="241">
        <f t="shared" si="0"/>
        <v>177936</v>
      </c>
      <c r="U8" s="241">
        <f t="shared" si="0"/>
        <v>179784</v>
      </c>
      <c r="V8" s="241">
        <f t="shared" si="0"/>
        <v>171264.49999999997</v>
      </c>
      <c r="W8" s="241">
        <f t="shared" si="0"/>
        <v>96382</v>
      </c>
      <c r="X8" s="241">
        <f t="shared" si="0"/>
        <v>51897.999999999985</v>
      </c>
      <c r="Y8" s="241">
        <f t="shared" si="0"/>
        <v>38910.300000000003</v>
      </c>
      <c r="Z8" s="241">
        <f t="shared" si="0"/>
        <v>27801.4</v>
      </c>
      <c r="AA8" s="241">
        <f t="shared" si="0"/>
        <v>42628.813333333346</v>
      </c>
      <c r="AB8" s="241">
        <f t="shared" si="0"/>
        <v>20387.69333333334</v>
      </c>
      <c r="AC8" s="241">
        <f t="shared" si="0"/>
        <v>22241.120000000003</v>
      </c>
      <c r="AD8" s="241">
        <f t="shared" si="0"/>
        <v>22241.120000000003</v>
      </c>
      <c r="AE8" s="241">
        <f t="shared" si="0"/>
        <v>22241.120000000003</v>
      </c>
      <c r="AF8" s="241">
        <f t="shared" ref="AF8:AG8" si="1">AF6*AF7</f>
        <v>22241.120000000003</v>
      </c>
      <c r="AG8" s="241">
        <f t="shared" si="1"/>
        <v>22241.120000000003</v>
      </c>
    </row>
    <row r="9" spans="2:33" ht="30" x14ac:dyDescent="0.25">
      <c r="B9" s="249" t="s">
        <v>311</v>
      </c>
      <c r="C9" s="239">
        <v>168385.97503322936</v>
      </c>
      <c r="D9" s="239">
        <v>168385.97503322936</v>
      </c>
      <c r="E9" s="239">
        <v>178374.97355214978</v>
      </c>
      <c r="F9" s="239">
        <v>216903.96783941408</v>
      </c>
      <c r="G9" s="239">
        <v>214049.9682625797</v>
      </c>
      <c r="H9" s="239">
        <v>226892.96635833447</v>
      </c>
      <c r="I9" s="239">
        <v>225465.96656991728</v>
      </c>
      <c r="J9" s="239">
        <v>255432.96212667844</v>
      </c>
      <c r="K9" s="239">
        <v>238308.96466567204</v>
      </c>
      <c r="L9" s="239">
        <v>229746.96593516893</v>
      </c>
      <c r="M9" s="239">
        <v>172666.97439848096</v>
      </c>
      <c r="N9" s="239">
        <v>172666.97439848096</v>
      </c>
      <c r="O9" s="239">
        <v>165531.97545639498</v>
      </c>
      <c r="P9" s="239">
        <v>159823.97630272617</v>
      </c>
      <c r="Q9" s="239">
        <v>151261.97757222297</v>
      </c>
      <c r="R9" s="239">
        <v>144126.97863013702</v>
      </c>
      <c r="S9" s="239">
        <v>132706.36876712329</v>
      </c>
      <c r="T9" s="239">
        <v>136986.34520547945</v>
      </c>
      <c r="U9" s="239">
        <v>138409.05205479453</v>
      </c>
      <c r="V9" s="239">
        <v>131850.20410958905</v>
      </c>
      <c r="W9" s="239">
        <v>74200.936986301371</v>
      </c>
      <c r="X9" s="239">
        <v>39954.350684931502</v>
      </c>
      <c r="Y9" s="239">
        <v>29955.600821917811</v>
      </c>
      <c r="Z9" s="239">
        <v>21403.269589041098</v>
      </c>
      <c r="AA9" s="239">
        <v>32818.346703196352</v>
      </c>
      <c r="AB9" s="239">
        <v>15695.731031963474</v>
      </c>
      <c r="AC9" s="239">
        <v>17122.615671232878</v>
      </c>
      <c r="AD9" s="239">
        <v>17122.615671232878</v>
      </c>
      <c r="AE9" s="239">
        <v>17122.615671232878</v>
      </c>
      <c r="AF9" s="239">
        <v>17122.615671232878</v>
      </c>
      <c r="AG9" s="239">
        <v>17122.615671232878</v>
      </c>
    </row>
    <row r="10" spans="2:33" ht="30" x14ac:dyDescent="0.25">
      <c r="B10" s="249" t="s">
        <v>313</v>
      </c>
      <c r="C10" s="239">
        <v>50336.021006374613</v>
      </c>
      <c r="D10" s="239">
        <v>50336.021006374613</v>
      </c>
      <c r="E10" s="239">
        <v>53322.056150820565</v>
      </c>
      <c r="F10" s="239">
        <v>64839.620279397801</v>
      </c>
      <c r="G10" s="239">
        <v>63986.467380984672</v>
      </c>
      <c r="H10" s="239">
        <v>67825.655423843753</v>
      </c>
      <c r="I10" s="239">
        <v>67399.078974637203</v>
      </c>
      <c r="J10" s="239">
        <v>76357.18440797503</v>
      </c>
      <c r="K10" s="239">
        <v>71238.267017496255</v>
      </c>
      <c r="L10" s="239">
        <v>68678.808322256897</v>
      </c>
      <c r="M10" s="239">
        <v>51615.750353994299</v>
      </c>
      <c r="N10" s="239">
        <v>51615.750353994299</v>
      </c>
      <c r="O10" s="239">
        <v>49482.868107961469</v>
      </c>
      <c r="P10" s="239">
        <v>47776.562311135218</v>
      </c>
      <c r="Q10" s="239">
        <v>45217.103615895838</v>
      </c>
      <c r="R10" s="239">
        <v>43084.221369863015</v>
      </c>
      <c r="S10" s="239">
        <v>39670.231232876715</v>
      </c>
      <c r="T10" s="239">
        <v>40949.654794520546</v>
      </c>
      <c r="U10" s="239">
        <v>41374.94794520548</v>
      </c>
      <c r="V10" s="239">
        <v>39414.295890410962</v>
      </c>
      <c r="W10" s="239">
        <v>22181.063013698633</v>
      </c>
      <c r="X10" s="239">
        <v>11943.649315068493</v>
      </c>
      <c r="Y10" s="239">
        <v>8954.6991780821918</v>
      </c>
      <c r="Z10" s="239">
        <v>6398.1304109589037</v>
      </c>
      <c r="AA10" s="239">
        <v>9810.4666301369853</v>
      </c>
      <c r="AB10" s="239">
        <v>4691.9623013698647</v>
      </c>
      <c r="AC10" s="239">
        <v>5118.5043287671224</v>
      </c>
      <c r="AD10" s="239">
        <v>5118.5043287671224</v>
      </c>
      <c r="AE10" s="239">
        <v>5118.5043287671224</v>
      </c>
      <c r="AF10" s="239">
        <v>5118.5043287671224</v>
      </c>
      <c r="AG10" s="239">
        <v>5118.5043287671224</v>
      </c>
    </row>
    <row r="11" spans="2:33" x14ac:dyDescent="0.25">
      <c r="B11" s="141" t="s">
        <v>26</v>
      </c>
      <c r="C11" s="242"/>
      <c r="D11" s="242"/>
      <c r="E11" s="242"/>
      <c r="F11" s="242"/>
      <c r="G11" s="242"/>
      <c r="H11" s="242"/>
      <c r="I11" s="242"/>
      <c r="J11" s="242"/>
      <c r="K11" s="242"/>
      <c r="L11" s="242"/>
      <c r="M11" s="242"/>
      <c r="N11" s="242"/>
      <c r="O11" s="242"/>
      <c r="P11" s="242"/>
      <c r="Q11" s="242"/>
      <c r="R11" s="242"/>
      <c r="S11" s="242"/>
      <c r="T11" s="242"/>
      <c r="U11" s="242"/>
      <c r="V11" s="242"/>
      <c r="W11" s="242"/>
      <c r="X11" s="242"/>
      <c r="Y11" s="242"/>
      <c r="Z11" s="242"/>
      <c r="AA11" s="242"/>
      <c r="AB11" s="242"/>
      <c r="AC11" s="242"/>
      <c r="AD11" s="242"/>
      <c r="AE11" s="242"/>
      <c r="AF11" s="242"/>
      <c r="AG11" s="242"/>
    </row>
    <row r="12" spans="2:33" x14ac:dyDescent="0.25">
      <c r="B12" s="248" t="s">
        <v>316</v>
      </c>
      <c r="C12" s="239">
        <v>17400</v>
      </c>
      <c r="D12" s="239">
        <v>17400</v>
      </c>
      <c r="E12" s="239">
        <v>17800</v>
      </c>
      <c r="F12" s="239">
        <v>17600</v>
      </c>
      <c r="G12" s="239">
        <v>16100.000000000002</v>
      </c>
      <c r="H12" s="239">
        <v>15600</v>
      </c>
      <c r="I12" s="239">
        <v>14900</v>
      </c>
      <c r="J12" s="239">
        <v>15200</v>
      </c>
      <c r="K12" s="239">
        <v>15100</v>
      </c>
      <c r="L12" s="239">
        <v>13500</v>
      </c>
      <c r="M12" s="239">
        <v>8100</v>
      </c>
      <c r="N12" s="239">
        <v>7800</v>
      </c>
      <c r="O12" s="239">
        <v>7700</v>
      </c>
      <c r="P12" s="239">
        <v>7600</v>
      </c>
      <c r="Q12" s="239">
        <v>7500</v>
      </c>
      <c r="R12" s="239">
        <v>7300</v>
      </c>
      <c r="S12" s="239">
        <v>6700</v>
      </c>
      <c r="T12" s="239">
        <v>7300</v>
      </c>
      <c r="U12" s="239">
        <v>8900</v>
      </c>
      <c r="V12" s="239">
        <v>10100</v>
      </c>
      <c r="W12" s="239">
        <v>10500</v>
      </c>
      <c r="X12" s="239">
        <v>11400</v>
      </c>
      <c r="Y12" s="239">
        <v>10300</v>
      </c>
      <c r="Z12" s="239">
        <v>8700</v>
      </c>
      <c r="AA12" s="239">
        <v>8600</v>
      </c>
      <c r="AB12" s="239">
        <v>10800</v>
      </c>
      <c r="AC12" s="239">
        <v>9900</v>
      </c>
      <c r="AD12" s="239">
        <v>8300</v>
      </c>
      <c r="AE12" s="239">
        <v>9300</v>
      </c>
      <c r="AF12" s="239">
        <v>8700</v>
      </c>
      <c r="AG12" s="239">
        <v>8800</v>
      </c>
    </row>
    <row r="13" spans="2:33" x14ac:dyDescent="0.25">
      <c r="B13" s="248" t="s">
        <v>309</v>
      </c>
      <c r="C13" s="240">
        <v>12.934399999999997</v>
      </c>
      <c r="D13" s="240">
        <v>12.934399999999997</v>
      </c>
      <c r="E13" s="240">
        <v>12.934399999999997</v>
      </c>
      <c r="F13" s="240">
        <v>12.934399999999997</v>
      </c>
      <c r="G13" s="240">
        <v>12.934399999999993</v>
      </c>
      <c r="H13" s="240">
        <v>12.934399999999997</v>
      </c>
      <c r="I13" s="240">
        <v>12.934399999999997</v>
      </c>
      <c r="J13" s="240">
        <v>12.934399999999998</v>
      </c>
      <c r="K13" s="240">
        <v>12.934399999999997</v>
      </c>
      <c r="L13" s="240">
        <v>12.934399999999998</v>
      </c>
      <c r="M13" s="240">
        <v>12.934399999999997</v>
      </c>
      <c r="N13" s="240">
        <v>12.934399999999997</v>
      </c>
      <c r="O13" s="240">
        <v>12.934399999999997</v>
      </c>
      <c r="P13" s="240">
        <v>12.934399999999998</v>
      </c>
      <c r="Q13" s="240">
        <v>12.934399999999998</v>
      </c>
      <c r="R13" s="240">
        <v>12.934399999999997</v>
      </c>
      <c r="S13" s="240">
        <v>12.934399999999997</v>
      </c>
      <c r="T13" s="240">
        <v>12.934399999999997</v>
      </c>
      <c r="U13" s="240">
        <v>12.934399999999997</v>
      </c>
      <c r="V13" s="240">
        <v>12.934399999999998</v>
      </c>
      <c r="W13" s="240">
        <v>12.934399999999997</v>
      </c>
      <c r="X13" s="240">
        <v>12.934399999999998</v>
      </c>
      <c r="Y13" s="240">
        <v>12.934399999999998</v>
      </c>
      <c r="Z13" s="240">
        <v>12.934399999999997</v>
      </c>
      <c r="AA13" s="240">
        <v>12.934399999999997</v>
      </c>
      <c r="AB13" s="240">
        <v>12.934399999999997</v>
      </c>
      <c r="AC13" s="240">
        <v>12.934399999999997</v>
      </c>
      <c r="AD13" s="240">
        <v>12.934399999999998</v>
      </c>
      <c r="AE13" s="240">
        <v>12.934399999999998</v>
      </c>
      <c r="AF13" s="240">
        <v>12.934399999999997</v>
      </c>
      <c r="AG13" s="240">
        <v>12.934399999999997</v>
      </c>
    </row>
    <row r="14" spans="2:33" x14ac:dyDescent="0.25">
      <c r="B14" s="248" t="s">
        <v>310</v>
      </c>
      <c r="C14" s="241">
        <f>C12*C13</f>
        <v>225058.55999999994</v>
      </c>
      <c r="D14" s="241">
        <f t="shared" ref="D14:AE14" si="2">D12*D13</f>
        <v>225058.55999999994</v>
      </c>
      <c r="E14" s="241">
        <f t="shared" si="2"/>
        <v>230232.31999999995</v>
      </c>
      <c r="F14" s="241">
        <f t="shared" si="2"/>
        <v>227645.43999999994</v>
      </c>
      <c r="G14" s="241">
        <f t="shared" si="2"/>
        <v>208243.83999999991</v>
      </c>
      <c r="H14" s="241">
        <f t="shared" si="2"/>
        <v>201776.63999999996</v>
      </c>
      <c r="I14" s="241">
        <f t="shared" si="2"/>
        <v>192722.55999999994</v>
      </c>
      <c r="J14" s="241">
        <f t="shared" si="2"/>
        <v>196602.87999999998</v>
      </c>
      <c r="K14" s="241">
        <f t="shared" si="2"/>
        <v>195309.43999999994</v>
      </c>
      <c r="L14" s="241">
        <f t="shared" si="2"/>
        <v>174614.39999999997</v>
      </c>
      <c r="M14" s="241">
        <f t="shared" si="2"/>
        <v>104768.63999999997</v>
      </c>
      <c r="N14" s="241">
        <f t="shared" si="2"/>
        <v>100888.31999999998</v>
      </c>
      <c r="O14" s="241">
        <f t="shared" si="2"/>
        <v>99594.879999999976</v>
      </c>
      <c r="P14" s="241">
        <f t="shared" si="2"/>
        <v>98301.439999999988</v>
      </c>
      <c r="Q14" s="241">
        <f t="shared" si="2"/>
        <v>97007.999999999985</v>
      </c>
      <c r="R14" s="241">
        <f t="shared" si="2"/>
        <v>94421.119999999981</v>
      </c>
      <c r="S14" s="241">
        <f t="shared" si="2"/>
        <v>86660.479999999981</v>
      </c>
      <c r="T14" s="241">
        <f t="shared" si="2"/>
        <v>94421.119999999981</v>
      </c>
      <c r="U14" s="241">
        <f t="shared" si="2"/>
        <v>115116.15999999997</v>
      </c>
      <c r="V14" s="241">
        <f t="shared" si="2"/>
        <v>130637.43999999999</v>
      </c>
      <c r="W14" s="241">
        <f t="shared" si="2"/>
        <v>135811.19999999995</v>
      </c>
      <c r="X14" s="241">
        <f t="shared" si="2"/>
        <v>147452.15999999997</v>
      </c>
      <c r="Y14" s="241">
        <f t="shared" si="2"/>
        <v>133224.31999999998</v>
      </c>
      <c r="Z14" s="241">
        <f t="shared" si="2"/>
        <v>112529.27999999997</v>
      </c>
      <c r="AA14" s="241">
        <f t="shared" si="2"/>
        <v>111235.83999999997</v>
      </c>
      <c r="AB14" s="241">
        <f t="shared" si="2"/>
        <v>139691.51999999996</v>
      </c>
      <c r="AC14" s="241">
        <f t="shared" si="2"/>
        <v>128050.55999999997</v>
      </c>
      <c r="AD14" s="241">
        <f t="shared" si="2"/>
        <v>107355.51999999999</v>
      </c>
      <c r="AE14" s="241">
        <f t="shared" si="2"/>
        <v>120289.91999999998</v>
      </c>
      <c r="AF14" s="241">
        <f t="shared" ref="AF14:AG14" si="3">AF12*AF13</f>
        <v>112529.27999999997</v>
      </c>
      <c r="AG14" s="241">
        <f t="shared" si="3"/>
        <v>113822.71999999997</v>
      </c>
    </row>
    <row r="15" spans="2:33" ht="30" x14ac:dyDescent="0.25">
      <c r="B15" s="249" t="s">
        <v>311</v>
      </c>
      <c r="C15" s="239">
        <v>86632.130630136962</v>
      </c>
      <c r="D15" s="239">
        <v>86632.130630136962</v>
      </c>
      <c r="E15" s="239">
        <v>88623.673863013697</v>
      </c>
      <c r="F15" s="239">
        <v>87627.902246575337</v>
      </c>
      <c r="G15" s="239">
        <v>80159.615123287644</v>
      </c>
      <c r="H15" s="239">
        <v>77670.186082191765</v>
      </c>
      <c r="I15" s="239">
        <v>74184.985424657527</v>
      </c>
      <c r="J15" s="239">
        <v>75678.64284931506</v>
      </c>
      <c r="K15" s="239">
        <v>75180.757041095872</v>
      </c>
      <c r="L15" s="239">
        <v>67214.584109589006</v>
      </c>
      <c r="M15" s="239">
        <v>40328.750465753415</v>
      </c>
      <c r="N15" s="239">
        <v>38835.093041095883</v>
      </c>
      <c r="O15" s="239">
        <v>38337.207232876695</v>
      </c>
      <c r="P15" s="239">
        <v>37839.32142465753</v>
      </c>
      <c r="Q15" s="239">
        <v>37341.435616438343</v>
      </c>
      <c r="R15" s="239">
        <v>36345.663999999982</v>
      </c>
      <c r="S15" s="239">
        <v>33358.349150684924</v>
      </c>
      <c r="T15" s="239">
        <v>36345.663999999982</v>
      </c>
      <c r="U15" s="239">
        <v>44311.836931506848</v>
      </c>
      <c r="V15" s="239">
        <v>50286.466630136965</v>
      </c>
      <c r="W15" s="239">
        <v>52278.009863013671</v>
      </c>
      <c r="X15" s="239">
        <v>56758.982136986291</v>
      </c>
      <c r="Y15" s="239">
        <v>51282.23824657534</v>
      </c>
      <c r="Z15" s="239">
        <v>43316.065315068481</v>
      </c>
      <c r="AA15" s="239">
        <v>42818.179506849294</v>
      </c>
      <c r="AB15" s="239">
        <v>53771.667287671225</v>
      </c>
      <c r="AC15" s="239">
        <v>49290.69501369862</v>
      </c>
      <c r="AD15" s="239">
        <v>41324.522082191761</v>
      </c>
      <c r="AE15" s="239">
        <v>46303.380164383554</v>
      </c>
      <c r="AF15" s="239">
        <v>43316.065315068481</v>
      </c>
      <c r="AG15" s="239">
        <v>43813.951123287668</v>
      </c>
    </row>
    <row r="16" spans="2:33" ht="30" x14ac:dyDescent="0.25">
      <c r="B16" s="250" t="s">
        <v>313</v>
      </c>
      <c r="C16" s="243">
        <v>138426.42936986295</v>
      </c>
      <c r="D16" s="243">
        <v>138426.42936986295</v>
      </c>
      <c r="E16" s="243">
        <v>141608.64613698627</v>
      </c>
      <c r="F16" s="243">
        <v>140017.53775342461</v>
      </c>
      <c r="G16" s="243">
        <v>128084.22487671228</v>
      </c>
      <c r="H16" s="243">
        <v>124106.45391780816</v>
      </c>
      <c r="I16" s="243">
        <v>118537.57457534243</v>
      </c>
      <c r="J16" s="243">
        <v>120924.23715068489</v>
      </c>
      <c r="K16" s="243">
        <v>120128.68295890407</v>
      </c>
      <c r="L16" s="243">
        <v>107399.81589041094</v>
      </c>
      <c r="M16" s="243">
        <v>64439.889534246548</v>
      </c>
      <c r="N16" s="243">
        <v>62053.226958904081</v>
      </c>
      <c r="O16" s="243">
        <v>61257.67276712328</v>
      </c>
      <c r="P16" s="243">
        <v>60462.118575342443</v>
      </c>
      <c r="Q16" s="243">
        <v>59666.564383561643</v>
      </c>
      <c r="R16" s="243">
        <v>58075.455999999991</v>
      </c>
      <c r="S16" s="243">
        <v>53302.130849315057</v>
      </c>
      <c r="T16" s="243">
        <v>58075.455999999991</v>
      </c>
      <c r="U16" s="243">
        <v>70804.323068493133</v>
      </c>
      <c r="V16" s="243">
        <v>80350.973369863001</v>
      </c>
      <c r="W16" s="243">
        <v>83533.19013698629</v>
      </c>
      <c r="X16" s="243">
        <v>90693.177863013669</v>
      </c>
      <c r="Y16" s="243">
        <v>81942.081753424645</v>
      </c>
      <c r="Z16" s="243">
        <v>69213.214684931474</v>
      </c>
      <c r="AA16" s="243">
        <v>68417.660493150674</v>
      </c>
      <c r="AB16" s="243">
        <v>85919.852712328749</v>
      </c>
      <c r="AC16" s="243">
        <v>78759.864986301342</v>
      </c>
      <c r="AD16" s="243">
        <v>66030.997917808229</v>
      </c>
      <c r="AE16" s="243">
        <v>73986.539835616422</v>
      </c>
      <c r="AF16" s="243">
        <v>69213.214684931474</v>
      </c>
      <c r="AG16" s="243">
        <v>70008.768876712304</v>
      </c>
    </row>
    <row r="17" spans="2:33" x14ac:dyDescent="0.25">
      <c r="B17" s="247" t="s">
        <v>25</v>
      </c>
      <c r="C17" s="245"/>
      <c r="D17" s="245"/>
      <c r="E17" s="245"/>
      <c r="F17" s="245"/>
      <c r="G17" s="245"/>
      <c r="H17" s="245"/>
      <c r="I17" s="245"/>
      <c r="J17" s="245"/>
      <c r="K17" s="245"/>
      <c r="L17" s="245"/>
      <c r="M17" s="245"/>
      <c r="N17" s="245"/>
      <c r="O17" s="245"/>
      <c r="P17" s="245"/>
      <c r="Q17" s="245"/>
      <c r="R17" s="245"/>
      <c r="S17" s="245"/>
      <c r="T17" s="245"/>
      <c r="U17" s="245"/>
      <c r="V17" s="245"/>
      <c r="W17" s="245"/>
      <c r="X17" s="245"/>
      <c r="Y17" s="245"/>
      <c r="Z17" s="245"/>
      <c r="AA17" s="245"/>
      <c r="AB17" s="245"/>
      <c r="AC17" s="245"/>
      <c r="AD17" s="245"/>
      <c r="AE17" s="245"/>
      <c r="AF17" s="245"/>
      <c r="AG17" s="245"/>
    </row>
    <row r="18" spans="2:33" x14ac:dyDescent="0.25">
      <c r="B18" s="248" t="s">
        <v>316</v>
      </c>
      <c r="C18" s="239">
        <v>61600</v>
      </c>
      <c r="D18" s="239">
        <v>63100</v>
      </c>
      <c r="E18" s="239">
        <v>65099.999999999993</v>
      </c>
      <c r="F18" s="239">
        <v>66200</v>
      </c>
      <c r="G18" s="239">
        <v>67000</v>
      </c>
      <c r="H18" s="239">
        <v>68000</v>
      </c>
      <c r="I18" s="239">
        <v>69900</v>
      </c>
      <c r="J18" s="239">
        <v>71900</v>
      </c>
      <c r="K18" s="239">
        <v>72800</v>
      </c>
      <c r="L18" s="239">
        <v>75500</v>
      </c>
      <c r="M18" s="239">
        <v>69900</v>
      </c>
      <c r="N18" s="239">
        <v>71000</v>
      </c>
      <c r="O18" s="239">
        <v>72600</v>
      </c>
      <c r="P18" s="239">
        <v>70400</v>
      </c>
      <c r="Q18" s="239">
        <v>72800</v>
      </c>
      <c r="R18" s="239">
        <v>79900</v>
      </c>
      <c r="S18" s="239">
        <v>86600</v>
      </c>
      <c r="T18" s="239">
        <v>89200</v>
      </c>
      <c r="U18" s="239">
        <v>95700</v>
      </c>
      <c r="V18" s="239">
        <v>98100</v>
      </c>
      <c r="W18" s="239">
        <v>106000</v>
      </c>
      <c r="X18" s="239">
        <v>106000</v>
      </c>
      <c r="Y18" s="239">
        <v>111100</v>
      </c>
      <c r="Z18" s="239">
        <v>101600</v>
      </c>
      <c r="AA18" s="239">
        <v>95000</v>
      </c>
      <c r="AB18" s="239">
        <v>93100</v>
      </c>
      <c r="AC18" s="239">
        <v>92200</v>
      </c>
      <c r="AD18" s="239">
        <v>84900</v>
      </c>
      <c r="AE18" s="239">
        <v>84300</v>
      </c>
      <c r="AF18" s="239">
        <v>82000</v>
      </c>
      <c r="AG18" s="239">
        <v>88300</v>
      </c>
    </row>
    <row r="19" spans="2:33" x14ac:dyDescent="0.25">
      <c r="B19" s="248" t="s">
        <v>309</v>
      </c>
      <c r="C19" s="240">
        <v>48.4</v>
      </c>
      <c r="D19" s="240">
        <v>48.4</v>
      </c>
      <c r="E19" s="240">
        <v>48.400000000000006</v>
      </c>
      <c r="F19" s="240">
        <v>48.4</v>
      </c>
      <c r="G19" s="240">
        <v>48.4</v>
      </c>
      <c r="H19" s="240">
        <v>48.4</v>
      </c>
      <c r="I19" s="240">
        <v>48.4</v>
      </c>
      <c r="J19" s="240">
        <v>48.399999999999991</v>
      </c>
      <c r="K19" s="240">
        <v>48.4</v>
      </c>
      <c r="L19" s="240">
        <v>48.4</v>
      </c>
      <c r="M19" s="240">
        <v>48.4</v>
      </c>
      <c r="N19" s="240">
        <v>48.4</v>
      </c>
      <c r="O19" s="240">
        <v>48.400000000000006</v>
      </c>
      <c r="P19" s="240">
        <v>48.399999999999991</v>
      </c>
      <c r="Q19" s="240">
        <v>48.4</v>
      </c>
      <c r="R19" s="240">
        <v>48.4</v>
      </c>
      <c r="S19" s="240">
        <v>48.4</v>
      </c>
      <c r="T19" s="240">
        <v>48.4</v>
      </c>
      <c r="U19" s="240">
        <v>48.4</v>
      </c>
      <c r="V19" s="240">
        <v>48.4</v>
      </c>
      <c r="W19" s="240">
        <v>48.4</v>
      </c>
      <c r="X19" s="240">
        <v>48.4</v>
      </c>
      <c r="Y19" s="240">
        <v>48.4</v>
      </c>
      <c r="Z19" s="240">
        <v>48.4</v>
      </c>
      <c r="AA19" s="240">
        <v>48.4</v>
      </c>
      <c r="AB19" s="240">
        <v>48.4</v>
      </c>
      <c r="AC19" s="240">
        <v>48.4</v>
      </c>
      <c r="AD19" s="240">
        <v>48.4</v>
      </c>
      <c r="AE19" s="240">
        <v>48.4</v>
      </c>
      <c r="AF19" s="240">
        <v>48.4</v>
      </c>
      <c r="AG19" s="240">
        <v>48.4</v>
      </c>
    </row>
    <row r="20" spans="2:33" x14ac:dyDescent="0.25">
      <c r="B20" s="248" t="s">
        <v>310</v>
      </c>
      <c r="C20" s="239">
        <f>C18*C19</f>
        <v>2981440</v>
      </c>
      <c r="D20" s="239">
        <f t="shared" ref="D20:AE20" si="4">D18*D19</f>
        <v>3054040</v>
      </c>
      <c r="E20" s="239">
        <f t="shared" si="4"/>
        <v>3150840</v>
      </c>
      <c r="F20" s="239">
        <f t="shared" si="4"/>
        <v>3204080</v>
      </c>
      <c r="G20" s="239">
        <f t="shared" si="4"/>
        <v>3242800</v>
      </c>
      <c r="H20" s="239">
        <f t="shared" si="4"/>
        <v>3291200</v>
      </c>
      <c r="I20" s="239">
        <f t="shared" si="4"/>
        <v>3383160</v>
      </c>
      <c r="J20" s="239">
        <f t="shared" si="4"/>
        <v>3479959.9999999995</v>
      </c>
      <c r="K20" s="239">
        <f t="shared" si="4"/>
        <v>3523520</v>
      </c>
      <c r="L20" s="239">
        <f t="shared" si="4"/>
        <v>3654200</v>
      </c>
      <c r="M20" s="239">
        <f t="shared" si="4"/>
        <v>3383160</v>
      </c>
      <c r="N20" s="239">
        <f t="shared" si="4"/>
        <v>3436400</v>
      </c>
      <c r="O20" s="239">
        <f t="shared" si="4"/>
        <v>3513840.0000000005</v>
      </c>
      <c r="P20" s="239">
        <f t="shared" si="4"/>
        <v>3407359.9999999995</v>
      </c>
      <c r="Q20" s="239">
        <f t="shared" si="4"/>
        <v>3523520</v>
      </c>
      <c r="R20" s="239">
        <f t="shared" si="4"/>
        <v>3867160</v>
      </c>
      <c r="S20" s="239">
        <f t="shared" si="4"/>
        <v>4191440</v>
      </c>
      <c r="T20" s="239">
        <f t="shared" si="4"/>
        <v>4317280</v>
      </c>
      <c r="U20" s="239">
        <f t="shared" si="4"/>
        <v>4631880</v>
      </c>
      <c r="V20" s="239">
        <f t="shared" si="4"/>
        <v>4748040</v>
      </c>
      <c r="W20" s="239">
        <f t="shared" si="4"/>
        <v>5130400</v>
      </c>
      <c r="X20" s="239">
        <f t="shared" si="4"/>
        <v>5130400</v>
      </c>
      <c r="Y20" s="239">
        <f t="shared" si="4"/>
        <v>5377240</v>
      </c>
      <c r="Z20" s="239">
        <f t="shared" si="4"/>
        <v>4917440</v>
      </c>
      <c r="AA20" s="239">
        <f t="shared" si="4"/>
        <v>4598000</v>
      </c>
      <c r="AB20" s="239">
        <f t="shared" si="4"/>
        <v>4506040</v>
      </c>
      <c r="AC20" s="239">
        <f t="shared" si="4"/>
        <v>4462480</v>
      </c>
      <c r="AD20" s="239">
        <f t="shared" si="4"/>
        <v>4109160</v>
      </c>
      <c r="AE20" s="239">
        <f t="shared" si="4"/>
        <v>4080120</v>
      </c>
      <c r="AF20" s="239">
        <f t="shared" ref="AF20:AG20" si="5">AF18*AF19</f>
        <v>3968800</v>
      </c>
      <c r="AG20" s="239">
        <f t="shared" si="5"/>
        <v>4273720</v>
      </c>
    </row>
    <row r="21" spans="2:33" ht="30" x14ac:dyDescent="0.25">
      <c r="B21" s="249" t="s">
        <v>311</v>
      </c>
      <c r="C21" s="239">
        <v>1511140.8219178084</v>
      </c>
      <c r="D21" s="239">
        <v>1547938.0821917809</v>
      </c>
      <c r="E21" s="239">
        <v>1597001.0958904109</v>
      </c>
      <c r="F21" s="239">
        <v>1623985.7534246575</v>
      </c>
      <c r="G21" s="239">
        <v>1643610.9589041097</v>
      </c>
      <c r="H21" s="239">
        <v>1668142.4657534247</v>
      </c>
      <c r="I21" s="239">
        <v>1714752.3287671236</v>
      </c>
      <c r="J21" s="239">
        <v>1763815.3424657534</v>
      </c>
      <c r="K21" s="239">
        <v>1785893.6986301371</v>
      </c>
      <c r="L21" s="239">
        <v>1852128.7671232875</v>
      </c>
      <c r="M21" s="239">
        <v>1714752.3287671236</v>
      </c>
      <c r="N21" s="239">
        <v>1741736.98630137</v>
      </c>
      <c r="O21" s="239">
        <v>1780987.3972602738</v>
      </c>
      <c r="P21" s="239">
        <v>1727018.0821917809</v>
      </c>
      <c r="Q21" s="239">
        <v>1785893.6986301371</v>
      </c>
      <c r="R21" s="239">
        <v>1960067.3972602743</v>
      </c>
      <c r="S21" s="239">
        <v>2124428.493150685</v>
      </c>
      <c r="T21" s="239">
        <v>2188210.4109589038</v>
      </c>
      <c r="U21" s="239">
        <v>2347665.2054794524</v>
      </c>
      <c r="V21" s="239">
        <v>2406540.8219178086</v>
      </c>
      <c r="W21" s="239">
        <v>2600339.7260273974</v>
      </c>
      <c r="X21" s="239">
        <v>2600339.7260273974</v>
      </c>
      <c r="Y21" s="239">
        <v>2725450.4109589043</v>
      </c>
      <c r="Z21" s="239">
        <v>2492401.0958904112</v>
      </c>
      <c r="AA21" s="239">
        <v>2330493.1506849318</v>
      </c>
      <c r="AB21" s="239">
        <v>2283883.2876712331</v>
      </c>
      <c r="AC21" s="239">
        <v>2261804.9315068494</v>
      </c>
      <c r="AD21" s="239">
        <v>2082724.9315068494</v>
      </c>
      <c r="AE21" s="239">
        <v>2068006.0273972603</v>
      </c>
      <c r="AF21" s="239">
        <v>2011583.5616438356</v>
      </c>
      <c r="AG21" s="239">
        <v>2166132.0547945201</v>
      </c>
    </row>
    <row r="22" spans="2:33" ht="30" x14ac:dyDescent="0.25">
      <c r="B22" s="250" t="s">
        <v>317</v>
      </c>
      <c r="C22" s="243">
        <v>1470299.1780821916</v>
      </c>
      <c r="D22" s="243">
        <v>1506101.9178082191</v>
      </c>
      <c r="E22" s="243">
        <v>1553838.9041095888</v>
      </c>
      <c r="F22" s="243">
        <v>1580094.2465753423</v>
      </c>
      <c r="G22" s="243">
        <v>1599189.0410958901</v>
      </c>
      <c r="H22" s="243">
        <v>1623057.5342465751</v>
      </c>
      <c r="I22" s="243">
        <v>1668407.6712328768</v>
      </c>
      <c r="J22" s="243">
        <v>1716144.6575342466</v>
      </c>
      <c r="K22" s="243">
        <v>1737626.3013698629</v>
      </c>
      <c r="L22" s="243">
        <v>1802071.2328767122</v>
      </c>
      <c r="M22" s="243">
        <v>1668407.6712328768</v>
      </c>
      <c r="N22" s="243">
        <v>1694663.01369863</v>
      </c>
      <c r="O22" s="243">
        <v>1732852.602739726</v>
      </c>
      <c r="P22" s="243">
        <v>1680341.9178082193</v>
      </c>
      <c r="Q22" s="243">
        <v>1737626.3013698629</v>
      </c>
      <c r="R22" s="243">
        <v>1907092.6027397262</v>
      </c>
      <c r="S22" s="243">
        <v>2067011.5068493146</v>
      </c>
      <c r="T22" s="243">
        <v>2129069.5890410957</v>
      </c>
      <c r="U22" s="243">
        <v>2284214.7945205481</v>
      </c>
      <c r="V22" s="243">
        <v>2341499.1780821914</v>
      </c>
      <c r="W22" s="243">
        <v>2530060.2739726021</v>
      </c>
      <c r="X22" s="243">
        <v>2530060.2739726021</v>
      </c>
      <c r="Y22" s="243">
        <v>2651789.5890410957</v>
      </c>
      <c r="Z22" s="243">
        <v>2425038.9041095888</v>
      </c>
      <c r="AA22" s="243">
        <v>2267506.8493150682</v>
      </c>
      <c r="AB22" s="243">
        <v>2222156.7123287669</v>
      </c>
      <c r="AC22" s="243">
        <v>2200675.0684931502</v>
      </c>
      <c r="AD22" s="243">
        <v>2026435.0684931506</v>
      </c>
      <c r="AE22" s="243">
        <v>2012113.9726027395</v>
      </c>
      <c r="AF22" s="243">
        <v>1957216.4383561641</v>
      </c>
      <c r="AG22" s="243">
        <v>2107587.9452054794</v>
      </c>
    </row>
    <row r="23" spans="2:33" x14ac:dyDescent="0.25">
      <c r="B23" s="247" t="s">
        <v>318</v>
      </c>
      <c r="C23" s="245"/>
      <c r="D23" s="245"/>
      <c r="E23" s="245"/>
      <c r="F23" s="245"/>
      <c r="G23" s="245"/>
      <c r="H23" s="245"/>
      <c r="I23" s="245"/>
      <c r="J23" s="245"/>
      <c r="K23" s="245"/>
      <c r="L23" s="245"/>
      <c r="M23" s="245"/>
      <c r="N23" s="245"/>
      <c r="O23" s="245"/>
      <c r="P23" s="245"/>
      <c r="Q23" s="245"/>
      <c r="R23" s="245"/>
      <c r="S23" s="245"/>
      <c r="T23" s="245"/>
      <c r="U23" s="245"/>
      <c r="V23" s="245"/>
      <c r="W23" s="245"/>
      <c r="X23" s="245"/>
      <c r="Y23" s="245"/>
      <c r="Z23" s="245"/>
      <c r="AA23" s="245"/>
      <c r="AB23" s="245"/>
      <c r="AC23" s="245"/>
      <c r="AD23" s="245"/>
      <c r="AE23" s="245"/>
      <c r="AF23" s="245"/>
      <c r="AG23" s="245"/>
    </row>
    <row r="24" spans="2:33" x14ac:dyDescent="0.25">
      <c r="B24" s="248" t="s">
        <v>316</v>
      </c>
      <c r="C24" s="239">
        <v>8300</v>
      </c>
      <c r="D24" s="239">
        <v>7300</v>
      </c>
      <c r="E24" s="239">
        <v>8000</v>
      </c>
      <c r="F24" s="239">
        <v>8500</v>
      </c>
      <c r="G24" s="239">
        <v>7800</v>
      </c>
      <c r="H24" s="239">
        <v>7000</v>
      </c>
      <c r="I24" s="239">
        <v>7600</v>
      </c>
      <c r="J24" s="239">
        <v>7100</v>
      </c>
      <c r="K24" s="239">
        <v>7500</v>
      </c>
      <c r="L24" s="239">
        <v>7300</v>
      </c>
      <c r="M24" s="239">
        <v>5000</v>
      </c>
      <c r="N24" s="239">
        <v>4900</v>
      </c>
      <c r="O24" s="239">
        <v>4700</v>
      </c>
      <c r="P24" s="239">
        <v>5800</v>
      </c>
      <c r="Q24" s="239">
        <v>5700</v>
      </c>
      <c r="R24" s="239">
        <v>6000</v>
      </c>
      <c r="S24" s="239">
        <v>7000</v>
      </c>
      <c r="T24" s="239">
        <v>7200</v>
      </c>
      <c r="U24" s="239">
        <v>8800</v>
      </c>
      <c r="V24" s="239">
        <v>8800</v>
      </c>
      <c r="W24" s="239">
        <v>7500</v>
      </c>
      <c r="X24" s="239">
        <v>8700</v>
      </c>
      <c r="Y24" s="239">
        <v>9800</v>
      </c>
      <c r="Z24" s="239">
        <v>8200</v>
      </c>
      <c r="AA24" s="239">
        <v>8100</v>
      </c>
      <c r="AB24" s="239">
        <v>8900</v>
      </c>
      <c r="AC24" s="239">
        <v>9200</v>
      </c>
      <c r="AD24" s="239">
        <v>10800</v>
      </c>
      <c r="AE24" s="239">
        <v>9200</v>
      </c>
      <c r="AF24" s="239">
        <v>9800</v>
      </c>
      <c r="AG24" s="239">
        <v>10000</v>
      </c>
    </row>
    <row r="25" spans="2:33" x14ac:dyDescent="0.25">
      <c r="B25" s="248" t="s">
        <v>309</v>
      </c>
      <c r="C25" s="240">
        <v>33</v>
      </c>
      <c r="D25" s="240">
        <v>33</v>
      </c>
      <c r="E25" s="240">
        <v>33</v>
      </c>
      <c r="F25" s="240">
        <v>33</v>
      </c>
      <c r="G25" s="240">
        <v>33</v>
      </c>
      <c r="H25" s="240">
        <v>33</v>
      </c>
      <c r="I25" s="240">
        <v>33</v>
      </c>
      <c r="J25" s="240">
        <v>33</v>
      </c>
      <c r="K25" s="240">
        <v>33</v>
      </c>
      <c r="L25" s="240">
        <v>33</v>
      </c>
      <c r="M25" s="240">
        <v>33</v>
      </c>
      <c r="N25" s="240">
        <v>33</v>
      </c>
      <c r="O25" s="240">
        <v>33</v>
      </c>
      <c r="P25" s="240">
        <v>33</v>
      </c>
      <c r="Q25" s="240">
        <v>33</v>
      </c>
      <c r="R25" s="240">
        <v>33</v>
      </c>
      <c r="S25" s="240">
        <v>33</v>
      </c>
      <c r="T25" s="240">
        <v>33</v>
      </c>
      <c r="U25" s="240">
        <v>33</v>
      </c>
      <c r="V25" s="240">
        <v>33</v>
      </c>
      <c r="W25" s="240">
        <v>33</v>
      </c>
      <c r="X25" s="240">
        <v>33</v>
      </c>
      <c r="Y25" s="240">
        <v>33</v>
      </c>
      <c r="Z25" s="240">
        <v>33</v>
      </c>
      <c r="AA25" s="240">
        <v>33</v>
      </c>
      <c r="AB25" s="240">
        <v>33</v>
      </c>
      <c r="AC25" s="240">
        <v>32.999999999999993</v>
      </c>
      <c r="AD25" s="240">
        <v>33</v>
      </c>
      <c r="AE25" s="240">
        <v>32.999999999999993</v>
      </c>
      <c r="AF25" s="240">
        <v>33</v>
      </c>
      <c r="AG25" s="240">
        <v>33</v>
      </c>
    </row>
    <row r="26" spans="2:33" x14ac:dyDescent="0.25">
      <c r="B26" s="248" t="s">
        <v>310</v>
      </c>
      <c r="C26" s="239">
        <f>C24*C25</f>
        <v>273900</v>
      </c>
      <c r="D26" s="239">
        <f t="shared" ref="D26:AE26" si="6">D24*D25</f>
        <v>240900</v>
      </c>
      <c r="E26" s="239">
        <f t="shared" si="6"/>
        <v>264000</v>
      </c>
      <c r="F26" s="239">
        <f t="shared" si="6"/>
        <v>280500</v>
      </c>
      <c r="G26" s="239">
        <f t="shared" si="6"/>
        <v>257400</v>
      </c>
      <c r="H26" s="239">
        <f t="shared" si="6"/>
        <v>231000</v>
      </c>
      <c r="I26" s="239">
        <f t="shared" si="6"/>
        <v>250800</v>
      </c>
      <c r="J26" s="239">
        <f t="shared" si="6"/>
        <v>234300</v>
      </c>
      <c r="K26" s="239">
        <f t="shared" si="6"/>
        <v>247500</v>
      </c>
      <c r="L26" s="239">
        <f t="shared" si="6"/>
        <v>240900</v>
      </c>
      <c r="M26" s="239">
        <f t="shared" si="6"/>
        <v>165000</v>
      </c>
      <c r="N26" s="239">
        <f t="shared" si="6"/>
        <v>161700</v>
      </c>
      <c r="O26" s="239">
        <f t="shared" si="6"/>
        <v>155100</v>
      </c>
      <c r="P26" s="239">
        <f t="shared" si="6"/>
        <v>191400</v>
      </c>
      <c r="Q26" s="239">
        <f t="shared" si="6"/>
        <v>188100</v>
      </c>
      <c r="R26" s="239">
        <f t="shared" si="6"/>
        <v>198000</v>
      </c>
      <c r="S26" s="239">
        <f t="shared" si="6"/>
        <v>231000</v>
      </c>
      <c r="T26" s="239">
        <f t="shared" si="6"/>
        <v>237600</v>
      </c>
      <c r="U26" s="239">
        <f t="shared" si="6"/>
        <v>290400</v>
      </c>
      <c r="V26" s="239">
        <f t="shared" si="6"/>
        <v>290400</v>
      </c>
      <c r="W26" s="239">
        <f t="shared" si="6"/>
        <v>247500</v>
      </c>
      <c r="X26" s="239">
        <f t="shared" si="6"/>
        <v>287100</v>
      </c>
      <c r="Y26" s="239">
        <f t="shared" si="6"/>
        <v>323400</v>
      </c>
      <c r="Z26" s="239">
        <f t="shared" si="6"/>
        <v>270600</v>
      </c>
      <c r="AA26" s="239">
        <f t="shared" si="6"/>
        <v>267300</v>
      </c>
      <c r="AB26" s="239">
        <f t="shared" si="6"/>
        <v>293700</v>
      </c>
      <c r="AC26" s="239">
        <f t="shared" si="6"/>
        <v>303599.99999999994</v>
      </c>
      <c r="AD26" s="239">
        <f t="shared" si="6"/>
        <v>356400</v>
      </c>
      <c r="AE26" s="239">
        <f t="shared" si="6"/>
        <v>303599.99999999994</v>
      </c>
      <c r="AF26" s="239">
        <f t="shared" ref="AF26:AG26" si="7">AF24*AF25</f>
        <v>323400</v>
      </c>
      <c r="AG26" s="239">
        <f t="shared" si="7"/>
        <v>330000</v>
      </c>
    </row>
    <row r="27" spans="2:33" ht="30" x14ac:dyDescent="0.25">
      <c r="B27" s="249" t="s">
        <v>311</v>
      </c>
      <c r="C27" s="239">
        <v>138826.0273972603</v>
      </c>
      <c r="D27" s="239">
        <v>122100.00000000001</v>
      </c>
      <c r="E27" s="239">
        <v>133808.21917808219</v>
      </c>
      <c r="F27" s="239">
        <v>142171.23287671234</v>
      </c>
      <c r="G27" s="239">
        <v>130463.01369863014</v>
      </c>
      <c r="H27" s="239">
        <v>117082.19178082193</v>
      </c>
      <c r="I27" s="239">
        <v>127117.80821917808</v>
      </c>
      <c r="J27" s="239">
        <v>118754.79452054795</v>
      </c>
      <c r="K27" s="239">
        <v>125445.20547945205</v>
      </c>
      <c r="L27" s="239">
        <v>122100.00000000001</v>
      </c>
      <c r="M27" s="239">
        <v>83630.136986301382</v>
      </c>
      <c r="N27" s="239">
        <v>81957.534246575349</v>
      </c>
      <c r="O27" s="239">
        <v>78612.328767123283</v>
      </c>
      <c r="P27" s="239">
        <v>97010.958904109604</v>
      </c>
      <c r="Q27" s="239">
        <v>95338.356164383571</v>
      </c>
      <c r="R27" s="239">
        <v>100356.16438356164</v>
      </c>
      <c r="S27" s="239">
        <v>117082.19178082193</v>
      </c>
      <c r="T27" s="239">
        <v>120427.39726027398</v>
      </c>
      <c r="U27" s="239">
        <v>147189.04109589045</v>
      </c>
      <c r="V27" s="239">
        <v>147189.04109589045</v>
      </c>
      <c r="W27" s="239">
        <v>125445.20547945205</v>
      </c>
      <c r="X27" s="239">
        <v>145516.43835616438</v>
      </c>
      <c r="Y27" s="239">
        <v>163915.0684931507</v>
      </c>
      <c r="Z27" s="239">
        <v>137153.42465753423</v>
      </c>
      <c r="AA27" s="239">
        <v>135480.82191780824</v>
      </c>
      <c r="AB27" s="239">
        <v>148861.64383561644</v>
      </c>
      <c r="AC27" s="239">
        <v>153879.4520547945</v>
      </c>
      <c r="AD27" s="239">
        <v>180641.09589041097</v>
      </c>
      <c r="AE27" s="239">
        <v>153879.4520547945</v>
      </c>
      <c r="AF27" s="239">
        <v>163915.0684931507</v>
      </c>
      <c r="AG27" s="239">
        <v>167260.27397260276</v>
      </c>
    </row>
    <row r="28" spans="2:33" ht="30" x14ac:dyDescent="0.25">
      <c r="B28" s="250" t="s">
        <v>317</v>
      </c>
      <c r="C28" s="243">
        <v>135073.97260273973</v>
      </c>
      <c r="D28" s="243">
        <v>118800</v>
      </c>
      <c r="E28" s="243">
        <v>130191.7808219178</v>
      </c>
      <c r="F28" s="243">
        <v>138328.76712328766</v>
      </c>
      <c r="G28" s="243">
        <v>126936.98630136985</v>
      </c>
      <c r="H28" s="243">
        <v>113917.80821917807</v>
      </c>
      <c r="I28" s="243">
        <v>123682.1917808219</v>
      </c>
      <c r="J28" s="243">
        <v>115545.20547945204</v>
      </c>
      <c r="K28" s="243">
        <v>122054.79452054795</v>
      </c>
      <c r="L28" s="243">
        <v>118800</v>
      </c>
      <c r="M28" s="243">
        <v>81369.863013698618</v>
      </c>
      <c r="N28" s="243">
        <v>79742.465753424665</v>
      </c>
      <c r="O28" s="243">
        <v>76487.671232876703</v>
      </c>
      <c r="P28" s="243">
        <v>94389.04109589041</v>
      </c>
      <c r="Q28" s="243">
        <v>92761.643835616429</v>
      </c>
      <c r="R28" s="243">
        <v>97643.835616438359</v>
      </c>
      <c r="S28" s="243">
        <v>113917.80821917807</v>
      </c>
      <c r="T28" s="243">
        <v>117172.60273972602</v>
      </c>
      <c r="U28" s="243">
        <v>143210.95890410958</v>
      </c>
      <c r="V28" s="243">
        <v>143210.95890410958</v>
      </c>
      <c r="W28" s="243">
        <v>122054.79452054795</v>
      </c>
      <c r="X28" s="243">
        <v>141583.56164383559</v>
      </c>
      <c r="Y28" s="243">
        <v>159484.93150684933</v>
      </c>
      <c r="Z28" s="243">
        <v>133446.57534246575</v>
      </c>
      <c r="AA28" s="243">
        <v>131819.17808219176</v>
      </c>
      <c r="AB28" s="243">
        <v>144838.35616438356</v>
      </c>
      <c r="AC28" s="243">
        <v>149720.54794520544</v>
      </c>
      <c r="AD28" s="243">
        <v>175758.90410958906</v>
      </c>
      <c r="AE28" s="243">
        <v>149720.54794520544</v>
      </c>
      <c r="AF28" s="243">
        <v>159484.93150684933</v>
      </c>
      <c r="AG28" s="243">
        <v>162739.72602739724</v>
      </c>
    </row>
    <row r="29" spans="2:33" x14ac:dyDescent="0.25">
      <c r="B29" s="247" t="s">
        <v>22</v>
      </c>
      <c r="C29" s="245"/>
      <c r="D29" s="245"/>
      <c r="E29" s="245"/>
      <c r="F29" s="245"/>
      <c r="G29" s="245"/>
      <c r="H29" s="245"/>
      <c r="I29" s="245"/>
      <c r="J29" s="245"/>
      <c r="K29" s="245"/>
      <c r="L29" s="245"/>
      <c r="M29" s="245"/>
      <c r="N29" s="245"/>
      <c r="O29" s="245"/>
      <c r="P29" s="245"/>
      <c r="Q29" s="245"/>
      <c r="R29" s="245"/>
      <c r="S29" s="245"/>
      <c r="T29" s="245"/>
      <c r="U29" s="245"/>
      <c r="V29" s="245"/>
      <c r="W29" s="245"/>
      <c r="X29" s="245"/>
      <c r="Y29" s="245"/>
      <c r="Z29" s="245"/>
      <c r="AA29" s="245"/>
      <c r="AB29" s="245"/>
      <c r="AC29" s="245"/>
      <c r="AD29" s="245"/>
      <c r="AE29" s="245"/>
      <c r="AF29" s="245"/>
      <c r="AG29" s="245"/>
    </row>
    <row r="30" spans="2:33" x14ac:dyDescent="0.25">
      <c r="B30" s="248" t="s">
        <v>315</v>
      </c>
      <c r="C30" s="239">
        <v>11772159.381818183</v>
      </c>
      <c r="D30" s="239">
        <v>12697537.890909091</v>
      </c>
      <c r="E30" s="239">
        <v>13272404.981818181</v>
      </c>
      <c r="F30" s="239">
        <v>13071742.218181819</v>
      </c>
      <c r="G30" s="239">
        <v>14033886.563636364</v>
      </c>
      <c r="H30" s="239">
        <v>14437779.999999998</v>
      </c>
      <c r="I30" s="239">
        <v>15374956.727272727</v>
      </c>
      <c r="J30" s="239">
        <v>15548376.145454548</v>
      </c>
      <c r="K30" s="239">
        <v>15686291.290909091</v>
      </c>
      <c r="L30" s="239">
        <v>15489810.345454544</v>
      </c>
      <c r="M30" s="239">
        <v>15679835.454545453</v>
      </c>
      <c r="N30" s="239">
        <v>16023959.130606063</v>
      </c>
      <c r="O30" s="239">
        <v>15544845.752121212</v>
      </c>
      <c r="P30" s="239">
        <v>16151618.009999996</v>
      </c>
      <c r="Q30" s="239">
        <v>17189955.996818181</v>
      </c>
      <c r="R30" s="239">
        <v>16572741.00181818</v>
      </c>
      <c r="S30" s="239">
        <v>15933820.292727269</v>
      </c>
      <c r="T30" s="239">
        <v>13323637.620000001</v>
      </c>
      <c r="U30" s="239">
        <v>13258328.08</v>
      </c>
      <c r="V30" s="239">
        <v>15277118.540000001</v>
      </c>
      <c r="W30" s="239">
        <v>15211809.000000002</v>
      </c>
      <c r="X30" s="239">
        <v>15026258.666666666</v>
      </c>
      <c r="Y30" s="239">
        <v>15619548.333333334</v>
      </c>
      <c r="Z30" s="239">
        <v>14988702.339999998</v>
      </c>
      <c r="AA30" s="239">
        <v>16522221.9</v>
      </c>
      <c r="AB30" s="239">
        <v>17028981.260000002</v>
      </c>
      <c r="AC30" s="239">
        <v>17234462.619999997</v>
      </c>
      <c r="AD30" s="239">
        <v>17266572.613333333</v>
      </c>
      <c r="AE30" s="239">
        <v>17384496.666666664</v>
      </c>
      <c r="AF30" s="239">
        <v>18214790.5</v>
      </c>
      <c r="AG30" s="239">
        <v>19300065.866666663</v>
      </c>
    </row>
    <row r="31" spans="2:33" x14ac:dyDescent="0.25">
      <c r="B31" s="248" t="s">
        <v>309</v>
      </c>
      <c r="C31" s="240">
        <v>0.59775326722818334</v>
      </c>
      <c r="D31" s="240">
        <v>0.58892134365121251</v>
      </c>
      <c r="E31" s="240">
        <v>0.59308611437008685</v>
      </c>
      <c r="F31" s="240">
        <v>0.55855275223464618</v>
      </c>
      <c r="G31" s="240">
        <v>0.55731964479117457</v>
      </c>
      <c r="H31" s="240">
        <v>0.54465859763343116</v>
      </c>
      <c r="I31" s="240">
        <v>0.54122792739118075</v>
      </c>
      <c r="J31" s="240">
        <v>0.52985729334613663</v>
      </c>
      <c r="K31" s="240">
        <v>0.52530735099582693</v>
      </c>
      <c r="L31" s="240">
        <v>0.52005773358755703</v>
      </c>
      <c r="M31" s="240">
        <v>0.51380010049699631</v>
      </c>
      <c r="N31" s="240">
        <v>0.51624255895673188</v>
      </c>
      <c r="O31" s="240">
        <v>0.51086490936824058</v>
      </c>
      <c r="P31" s="240">
        <v>0.51112264051456169</v>
      </c>
      <c r="Q31" s="240">
        <v>0.52126806890772925</v>
      </c>
      <c r="R31" s="240">
        <v>0.51779556239203783</v>
      </c>
      <c r="S31" s="240">
        <v>0.51110839389353124</v>
      </c>
      <c r="T31" s="240">
        <v>0.55590116228697761</v>
      </c>
      <c r="U31" s="240">
        <v>0.55461187027379211</v>
      </c>
      <c r="V31" s="240">
        <v>0.5016007781436097</v>
      </c>
      <c r="W31" s="240">
        <v>0.50024392508215165</v>
      </c>
      <c r="X31" s="240">
        <v>0.51792263909539171</v>
      </c>
      <c r="Y31" s="240">
        <v>0.53672717085481247</v>
      </c>
      <c r="Z31" s="240">
        <v>0.5440195219991274</v>
      </c>
      <c r="AA31" s="240">
        <v>0.53414419390358558</v>
      </c>
      <c r="AB31" s="240">
        <v>0.54231309300867325</v>
      </c>
      <c r="AC31" s="240">
        <v>0.54485553588110669</v>
      </c>
      <c r="AD31" s="240">
        <v>0.54976864654909885</v>
      </c>
      <c r="AE31" s="240">
        <v>0.56035940547209795</v>
      </c>
      <c r="AF31" s="240">
        <v>0.54801541803514031</v>
      </c>
      <c r="AG31" s="240">
        <v>0.54511952341290471</v>
      </c>
    </row>
    <row r="32" spans="2:33" x14ac:dyDescent="0.25">
      <c r="B32" s="248" t="s">
        <v>310</v>
      </c>
      <c r="C32" s="241">
        <f>C30*C31</f>
        <v>7036846.7328127297</v>
      </c>
      <c r="D32" s="241">
        <f t="shared" ref="D32:AE32" si="8">D30*D31</f>
        <v>7477851.0757763647</v>
      </c>
      <c r="E32" s="241">
        <f t="shared" si="8"/>
        <v>7871679.0990127278</v>
      </c>
      <c r="F32" s="241">
        <f t="shared" si="8"/>
        <v>7301257.5924672736</v>
      </c>
      <c r="G32" s="241">
        <f t="shared" si="8"/>
        <v>7821360.6746854559</v>
      </c>
      <c r="H32" s="241">
        <f t="shared" si="8"/>
        <v>7863661.0077399984</v>
      </c>
      <c r="I32" s="241">
        <f t="shared" si="8"/>
        <v>8321355.9632309088</v>
      </c>
      <c r="J32" s="241">
        <f t="shared" si="8"/>
        <v>8238420.5003581839</v>
      </c>
      <c r="K32" s="241">
        <f t="shared" si="8"/>
        <v>8240124.1249763649</v>
      </c>
      <c r="L32" s="241">
        <f t="shared" si="8"/>
        <v>8055595.6619581841</v>
      </c>
      <c r="M32" s="241">
        <f t="shared" si="8"/>
        <v>8056301.03232182</v>
      </c>
      <c r="N32" s="241">
        <f t="shared" si="8"/>
        <v>8272249.6662021624</v>
      </c>
      <c r="O32" s="241">
        <f t="shared" si="8"/>
        <v>7941316.2163006822</v>
      </c>
      <c r="P32" s="241">
        <f t="shared" si="8"/>
        <v>8255457.6458537485</v>
      </c>
      <c r="Q32" s="241">
        <f t="shared" si="8"/>
        <v>8960575.1670702528</v>
      </c>
      <c r="R32" s="241">
        <f t="shared" si="8"/>
        <v>8581291.7474140283</v>
      </c>
      <c r="S32" s="241">
        <f t="shared" si="8"/>
        <v>8143909.2984039905</v>
      </c>
      <c r="T32" s="241">
        <f t="shared" si="8"/>
        <v>7406625.6388485003</v>
      </c>
      <c r="U32" s="241">
        <f t="shared" si="8"/>
        <v>7353226.133152335</v>
      </c>
      <c r="V32" s="241">
        <f t="shared" si="8"/>
        <v>7663014.5474561667</v>
      </c>
      <c r="W32" s="241">
        <f t="shared" si="8"/>
        <v>7609615.0417600013</v>
      </c>
      <c r="X32" s="241">
        <f t="shared" si="8"/>
        <v>7782439.5443700012</v>
      </c>
      <c r="Y32" s="241">
        <f t="shared" si="8"/>
        <v>8383435.9869800014</v>
      </c>
      <c r="Z32" s="241">
        <f t="shared" si="8"/>
        <v>8154146.6823940016</v>
      </c>
      <c r="AA32" s="241">
        <f t="shared" si="8"/>
        <v>8825248.8982716687</v>
      </c>
      <c r="AB32" s="241">
        <f t="shared" si="8"/>
        <v>9235039.4978973344</v>
      </c>
      <c r="AC32" s="241">
        <f t="shared" si="8"/>
        <v>9390292.3664430007</v>
      </c>
      <c r="AD32" s="241">
        <f t="shared" si="8"/>
        <v>9492620.2561740037</v>
      </c>
      <c r="AE32" s="241">
        <f t="shared" si="8"/>
        <v>9741566.2165649999</v>
      </c>
      <c r="AF32" s="241">
        <f t="shared" ref="AF32:AG32" si="9">AF30*AF31</f>
        <v>9981986.0302800033</v>
      </c>
      <c r="AG32" s="241">
        <f t="shared" si="9"/>
        <v>10520842.707075002</v>
      </c>
    </row>
    <row r="33" spans="2:33" ht="30" x14ac:dyDescent="0.25">
      <c r="B33" s="249" t="s">
        <v>311</v>
      </c>
      <c r="C33" s="239">
        <v>189409.16339999984</v>
      </c>
      <c r="D33" s="239">
        <v>182489.75999999983</v>
      </c>
      <c r="E33" s="239">
        <v>226185.91919999983</v>
      </c>
      <c r="F33" s="239">
        <v>185683.33079999985</v>
      </c>
      <c r="G33" s="239">
        <v>175392.93599999984</v>
      </c>
      <c r="H33" s="239">
        <v>138945.6755999999</v>
      </c>
      <c r="I33" s="239">
        <v>172452.82319999987</v>
      </c>
      <c r="J33" s="239">
        <v>160185.45599999986</v>
      </c>
      <c r="K33" s="239">
        <v>158005.71719999987</v>
      </c>
      <c r="L33" s="239">
        <v>155825.97839999988</v>
      </c>
      <c r="M33" s="239">
        <v>159374.39039999989</v>
      </c>
      <c r="N33" s="239">
        <v>169918.24319999988</v>
      </c>
      <c r="O33" s="239">
        <v>163531.10159999988</v>
      </c>
      <c r="P33" s="239">
        <v>193297.20911999984</v>
      </c>
      <c r="Q33" s="239">
        <v>193263.75266399985</v>
      </c>
      <c r="R33" s="239">
        <v>197697.23999999985</v>
      </c>
      <c r="S33" s="239">
        <v>199724.90399999986</v>
      </c>
      <c r="T33" s="239">
        <v>183807.74159999983</v>
      </c>
      <c r="U33" s="239">
        <v>183807.74159999983</v>
      </c>
      <c r="V33" s="239">
        <v>217466.96399999986</v>
      </c>
      <c r="W33" s="239">
        <v>217466.96399999986</v>
      </c>
      <c r="X33" s="239">
        <v>217466.96399999986</v>
      </c>
      <c r="Y33" s="239">
        <v>263596.31999999983</v>
      </c>
      <c r="Z33" s="239">
        <v>286663.73534639977</v>
      </c>
      <c r="AA33" s="239">
        <v>295697.48538239981</v>
      </c>
      <c r="AB33" s="239">
        <v>331320.29759999976</v>
      </c>
      <c r="AC33" s="239">
        <v>336398.58208799973</v>
      </c>
      <c r="AD33" s="239">
        <v>351867.02244479978</v>
      </c>
      <c r="AE33" s="239">
        <v>365163.3277415997</v>
      </c>
      <c r="AF33" s="239">
        <v>370202.68108079967</v>
      </c>
      <c r="AG33" s="239">
        <v>380453.73919919966</v>
      </c>
    </row>
    <row r="34" spans="2:33" ht="30" x14ac:dyDescent="0.25">
      <c r="B34" s="249" t="s">
        <v>312</v>
      </c>
      <c r="C34" s="239">
        <v>1292233.1976072004</v>
      </c>
      <c r="D34" s="239">
        <v>1249508.1880800002</v>
      </c>
      <c r="E34" s="239">
        <v>1519317.4057536004</v>
      </c>
      <c r="F34" s="239">
        <v>1269227.4232464002</v>
      </c>
      <c r="G34" s="239">
        <v>1205687.6654880003</v>
      </c>
      <c r="H34" s="239">
        <v>980637.98160480033</v>
      </c>
      <c r="I34" s="239">
        <v>1187533.4489856004</v>
      </c>
      <c r="J34" s="239">
        <v>1111786.5456480002</v>
      </c>
      <c r="K34" s="239">
        <v>1098327.3851376004</v>
      </c>
      <c r="L34" s="239">
        <v>1084868.2246272003</v>
      </c>
      <c r="M34" s="239">
        <v>1106778.4859232004</v>
      </c>
      <c r="N34" s="239">
        <v>1171883.2623456004</v>
      </c>
      <c r="O34" s="239">
        <v>1132444.7920128002</v>
      </c>
      <c r="P34" s="239">
        <v>1316240.5839129603</v>
      </c>
      <c r="Q34" s="239">
        <v>1316034.0014493123</v>
      </c>
      <c r="R34" s="239">
        <v>1343409.3079200003</v>
      </c>
      <c r="S34" s="239">
        <v>1355929.4572320003</v>
      </c>
      <c r="T34" s="239">
        <v>1257646.2851328002</v>
      </c>
      <c r="U34" s="239">
        <v>1257646.2851328002</v>
      </c>
      <c r="V34" s="239">
        <v>1465480.7637120003</v>
      </c>
      <c r="W34" s="239">
        <v>1465480.7637120003</v>
      </c>
      <c r="X34" s="239">
        <v>1465480.7637120003</v>
      </c>
      <c r="Y34" s="239">
        <v>1750314.1605600005</v>
      </c>
      <c r="Z34" s="239">
        <v>1892747.7611855718</v>
      </c>
      <c r="AA34" s="239">
        <v>1948528.1564078596</v>
      </c>
      <c r="AB34" s="239">
        <v>2168487.1475808006</v>
      </c>
      <c r="AC34" s="239">
        <v>2199843.8615327049</v>
      </c>
      <c r="AD34" s="239">
        <v>2295356.3245891593</v>
      </c>
      <c r="AE34" s="239">
        <v>2377456.5776951336</v>
      </c>
      <c r="AF34" s="239">
        <v>2408572.9047802468</v>
      </c>
      <c r="AG34" s="239">
        <v>2471869.7716419944</v>
      </c>
    </row>
    <row r="35" spans="2:33" ht="30" x14ac:dyDescent="0.25">
      <c r="B35" s="250" t="s">
        <v>319</v>
      </c>
      <c r="C35" s="243">
        <v>5555204.3718055282</v>
      </c>
      <c r="D35" s="243">
        <v>6045853.1276963642</v>
      </c>
      <c r="E35" s="243">
        <v>6126175.774059128</v>
      </c>
      <c r="F35" s="243">
        <v>5846346.8384208735</v>
      </c>
      <c r="G35" s="243">
        <v>6440280.0731974551</v>
      </c>
      <c r="H35" s="243">
        <v>6744077.3505352</v>
      </c>
      <c r="I35" s="243">
        <v>6961369.6910453094</v>
      </c>
      <c r="J35" s="243">
        <v>6966448.4987101834</v>
      </c>
      <c r="K35" s="243">
        <v>6983791.0226387642</v>
      </c>
      <c r="L35" s="243">
        <v>6814901.4589309823</v>
      </c>
      <c r="M35" s="243">
        <v>6790148.1559986183</v>
      </c>
      <c r="N35" s="243">
        <v>6930448.1606565602</v>
      </c>
      <c r="O35" s="243">
        <v>6645340.3226878829</v>
      </c>
      <c r="P35" s="243">
        <v>6745919.8528207894</v>
      </c>
      <c r="Q35" s="243">
        <v>7451277.41295694</v>
      </c>
      <c r="R35" s="243">
        <v>7040185.1994940285</v>
      </c>
      <c r="S35" s="243">
        <v>6588254.9371719891</v>
      </c>
      <c r="T35" s="243">
        <v>5965171.6121157007</v>
      </c>
      <c r="U35" s="243">
        <v>5911772.1064195344</v>
      </c>
      <c r="V35" s="243">
        <v>5980066.8197441678</v>
      </c>
      <c r="W35" s="243">
        <v>5926667.3140480006</v>
      </c>
      <c r="X35" s="243">
        <v>6099491.8166580014</v>
      </c>
      <c r="Y35" s="243">
        <v>6369525.5064200014</v>
      </c>
      <c r="Z35" s="243">
        <v>5974735.185862029</v>
      </c>
      <c r="AA35" s="243">
        <v>6581023.2564814072</v>
      </c>
      <c r="AB35" s="243">
        <v>6735232.0527165346</v>
      </c>
      <c r="AC35" s="243">
        <v>6854049.9228222976</v>
      </c>
      <c r="AD35" s="243">
        <v>6845396.909140042</v>
      </c>
      <c r="AE35" s="243">
        <v>6998946.311128268</v>
      </c>
      <c r="AF35" s="243">
        <v>7203210.4444189537</v>
      </c>
      <c r="AG35" s="243">
        <v>7668519.1962338071</v>
      </c>
    </row>
    <row r="36" spans="2:33" x14ac:dyDescent="0.25">
      <c r="B36" s="247" t="s">
        <v>84</v>
      </c>
      <c r="C36" s="245"/>
      <c r="D36" s="245"/>
      <c r="E36" s="245"/>
      <c r="F36" s="245"/>
      <c r="G36" s="245"/>
      <c r="H36" s="245"/>
      <c r="I36" s="245"/>
      <c r="J36" s="245"/>
      <c r="K36" s="245"/>
      <c r="L36" s="245"/>
      <c r="M36" s="245"/>
      <c r="N36" s="245"/>
      <c r="O36" s="245"/>
      <c r="P36" s="245"/>
      <c r="Q36" s="245"/>
      <c r="R36" s="245"/>
      <c r="S36" s="245"/>
      <c r="T36" s="245"/>
      <c r="U36" s="245"/>
      <c r="V36" s="245"/>
      <c r="W36" s="245"/>
      <c r="X36" s="245"/>
      <c r="Y36" s="245"/>
      <c r="Z36" s="245"/>
      <c r="AA36" s="245"/>
      <c r="AB36" s="245"/>
      <c r="AC36" s="245"/>
      <c r="AD36" s="245"/>
      <c r="AE36" s="245"/>
      <c r="AF36" s="245"/>
      <c r="AG36" s="245"/>
    </row>
    <row r="37" spans="2:33" x14ac:dyDescent="0.25">
      <c r="B37" s="248" t="s">
        <v>316</v>
      </c>
      <c r="C37" s="239">
        <v>211000</v>
      </c>
      <c r="D37" s="239">
        <v>164999.99999999997</v>
      </c>
      <c r="E37" s="239">
        <v>143333.33333333331</v>
      </c>
      <c r="F37" s="239">
        <v>132333.33333333334</v>
      </c>
      <c r="G37" s="239">
        <v>130600</v>
      </c>
      <c r="H37" s="239">
        <v>130600</v>
      </c>
      <c r="I37" s="239">
        <v>141133.33333333331</v>
      </c>
      <c r="J37" s="239">
        <v>150657</v>
      </c>
      <c r="K37" s="239">
        <v>151523.66666666666</v>
      </c>
      <c r="L37" s="239">
        <v>151523.66666666666</v>
      </c>
      <c r="M37" s="239">
        <v>150047.33333333334</v>
      </c>
      <c r="N37" s="239">
        <v>150047.33333333334</v>
      </c>
      <c r="O37" s="239">
        <v>150047.33333333334</v>
      </c>
      <c r="P37" s="239">
        <v>150047.33333333334</v>
      </c>
      <c r="Q37" s="239">
        <v>150047.33333333334</v>
      </c>
      <c r="R37" s="239">
        <v>150737.66666666666</v>
      </c>
      <c r="S37" s="239">
        <v>150737.66666666666</v>
      </c>
      <c r="T37" s="239">
        <v>151171</v>
      </c>
      <c r="U37" s="239">
        <v>149237.66666666666</v>
      </c>
      <c r="V37" s="239">
        <v>190366.66666666669</v>
      </c>
      <c r="W37" s="239">
        <v>183376.66666666666</v>
      </c>
      <c r="X37" s="239">
        <v>183383.33333333334</v>
      </c>
      <c r="Y37" s="239">
        <v>197666.66666666666</v>
      </c>
      <c r="Z37" s="239">
        <v>197666.66666666666</v>
      </c>
      <c r="AA37" s="239">
        <v>197666.66666666666</v>
      </c>
      <c r="AB37" s="239">
        <v>178287.5816993464</v>
      </c>
      <c r="AC37" s="239">
        <v>158908.49673202616</v>
      </c>
      <c r="AD37" s="239">
        <v>139529.4117647059</v>
      </c>
      <c r="AE37" s="239">
        <v>120150.32679738563</v>
      </c>
      <c r="AF37" s="239">
        <v>100771.24183006535</v>
      </c>
      <c r="AG37" s="239">
        <v>73640.522875816998</v>
      </c>
    </row>
    <row r="38" spans="2:33" x14ac:dyDescent="0.25">
      <c r="B38" s="248" t="s">
        <v>309</v>
      </c>
      <c r="C38" s="240">
        <v>5.514170616113744</v>
      </c>
      <c r="D38" s="240">
        <v>5.5748484848484852</v>
      </c>
      <c r="E38" s="240">
        <v>5.2702325581395346</v>
      </c>
      <c r="F38" s="240">
        <v>5.0811838790931985</v>
      </c>
      <c r="G38" s="240">
        <v>4.9881623277182232</v>
      </c>
      <c r="H38" s="240">
        <v>4.9881623277182232</v>
      </c>
      <c r="I38" s="240">
        <v>5.0045016532829472</v>
      </c>
      <c r="J38" s="240">
        <v>4.978299249288118</v>
      </c>
      <c r="K38" s="240">
        <v>5.018975891554895</v>
      </c>
      <c r="L38" s="240">
        <v>5.018975891554895</v>
      </c>
      <c r="M38" s="240">
        <v>4.8065983178641405</v>
      </c>
      <c r="N38" s="240">
        <v>4.8065983178641405</v>
      </c>
      <c r="O38" s="240">
        <v>4.8065983178641405</v>
      </c>
      <c r="P38" s="240">
        <v>4.8065983178641405</v>
      </c>
      <c r="Q38" s="240">
        <v>4.8065983178641405</v>
      </c>
      <c r="R38" s="240">
        <v>4.6978031812442369</v>
      </c>
      <c r="S38" s="240">
        <v>4.6978031812442369</v>
      </c>
      <c r="T38" s="240">
        <v>4.7189929946881346</v>
      </c>
      <c r="U38" s="240">
        <v>4.623503606104804</v>
      </c>
      <c r="V38" s="240">
        <v>4.6044458063386449</v>
      </c>
      <c r="W38" s="240">
        <v>4.5917723083634785</v>
      </c>
      <c r="X38" s="240">
        <v>4.5920448968463141</v>
      </c>
      <c r="Y38" s="240">
        <v>4.59</v>
      </c>
      <c r="Z38" s="240">
        <v>4.59</v>
      </c>
      <c r="AA38" s="240">
        <v>4.59</v>
      </c>
      <c r="AB38" s="240">
        <v>4.59</v>
      </c>
      <c r="AC38" s="240">
        <v>4.59</v>
      </c>
      <c r="AD38" s="240">
        <v>4.5900000000000007</v>
      </c>
      <c r="AE38" s="240">
        <v>4.59</v>
      </c>
      <c r="AF38" s="240">
        <v>4.59</v>
      </c>
      <c r="AG38" s="240">
        <v>4.59</v>
      </c>
    </row>
    <row r="39" spans="2:33" x14ac:dyDescent="0.25">
      <c r="B39" s="248" t="s">
        <v>310</v>
      </c>
      <c r="C39" s="239">
        <f>C37*C38</f>
        <v>1163490</v>
      </c>
      <c r="D39" s="239">
        <f t="shared" ref="D39:AE39" si="10">D37*D38</f>
        <v>919849.99999999988</v>
      </c>
      <c r="E39" s="239">
        <f t="shared" si="10"/>
        <v>755399.99999999988</v>
      </c>
      <c r="F39" s="239">
        <f t="shared" si="10"/>
        <v>672410</v>
      </c>
      <c r="G39" s="239">
        <f t="shared" si="10"/>
        <v>651454</v>
      </c>
      <c r="H39" s="239">
        <f t="shared" si="10"/>
        <v>651454</v>
      </c>
      <c r="I39" s="239">
        <f t="shared" si="10"/>
        <v>706301.99999999988</v>
      </c>
      <c r="J39" s="239">
        <f t="shared" si="10"/>
        <v>750015.63</v>
      </c>
      <c r="K39" s="239">
        <f t="shared" si="10"/>
        <v>760493.63</v>
      </c>
      <c r="L39" s="239">
        <f t="shared" si="10"/>
        <v>760493.63</v>
      </c>
      <c r="M39" s="239">
        <f t="shared" si="10"/>
        <v>721217.26</v>
      </c>
      <c r="N39" s="239">
        <f t="shared" si="10"/>
        <v>721217.26</v>
      </c>
      <c r="O39" s="239">
        <f t="shared" si="10"/>
        <v>721217.26</v>
      </c>
      <c r="P39" s="239">
        <f t="shared" si="10"/>
        <v>721217.26</v>
      </c>
      <c r="Q39" s="239">
        <f t="shared" si="10"/>
        <v>721217.26</v>
      </c>
      <c r="R39" s="239">
        <f t="shared" si="10"/>
        <v>708135.89</v>
      </c>
      <c r="S39" s="239">
        <f t="shared" si="10"/>
        <v>708135.89</v>
      </c>
      <c r="T39" s="239">
        <f t="shared" si="10"/>
        <v>713374.89</v>
      </c>
      <c r="U39" s="239">
        <f t="shared" si="10"/>
        <v>690000.89</v>
      </c>
      <c r="V39" s="239">
        <f t="shared" si="10"/>
        <v>876533.00000000012</v>
      </c>
      <c r="W39" s="239">
        <f t="shared" si="10"/>
        <v>842023.90000000014</v>
      </c>
      <c r="X39" s="239">
        <f t="shared" si="10"/>
        <v>842104.5</v>
      </c>
      <c r="Y39" s="239">
        <f t="shared" si="10"/>
        <v>907289.99999999988</v>
      </c>
      <c r="Z39" s="239">
        <f t="shared" si="10"/>
        <v>907289.99999999988</v>
      </c>
      <c r="AA39" s="239">
        <f t="shared" si="10"/>
        <v>907289.99999999988</v>
      </c>
      <c r="AB39" s="239">
        <f t="shared" si="10"/>
        <v>818339.99999999988</v>
      </c>
      <c r="AC39" s="239">
        <f t="shared" si="10"/>
        <v>729390.00000000012</v>
      </c>
      <c r="AD39" s="239">
        <f t="shared" si="10"/>
        <v>640440.00000000023</v>
      </c>
      <c r="AE39" s="239">
        <f t="shared" si="10"/>
        <v>551490</v>
      </c>
      <c r="AF39" s="239">
        <f t="shared" ref="AF39:AG39" si="11">AF37*AF38</f>
        <v>462539.99999999994</v>
      </c>
      <c r="AG39" s="239">
        <f t="shared" si="11"/>
        <v>338010</v>
      </c>
    </row>
    <row r="40" spans="2:33" ht="30" x14ac:dyDescent="0.25">
      <c r="B40" s="249" t="s">
        <v>320</v>
      </c>
      <c r="C40" s="253">
        <v>0</v>
      </c>
      <c r="D40" s="253">
        <v>0</v>
      </c>
      <c r="E40" s="253">
        <v>0</v>
      </c>
      <c r="F40" s="253">
        <v>0</v>
      </c>
      <c r="G40" s="253">
        <v>0</v>
      </c>
      <c r="H40" s="253">
        <v>0</v>
      </c>
      <c r="I40" s="253">
        <v>0</v>
      </c>
      <c r="J40" s="253">
        <v>0</v>
      </c>
      <c r="K40" s="253">
        <v>0</v>
      </c>
      <c r="L40" s="253">
        <v>0</v>
      </c>
      <c r="M40" s="253">
        <v>0</v>
      </c>
      <c r="N40" s="253">
        <v>0</v>
      </c>
      <c r="O40" s="253">
        <v>0</v>
      </c>
      <c r="P40" s="253">
        <v>0</v>
      </c>
      <c r="Q40" s="253">
        <v>0</v>
      </c>
      <c r="R40" s="253">
        <v>0</v>
      </c>
      <c r="S40" s="253">
        <v>0</v>
      </c>
      <c r="T40" s="253">
        <v>0</v>
      </c>
      <c r="U40" s="253">
        <v>0</v>
      </c>
      <c r="V40" s="253">
        <v>0</v>
      </c>
      <c r="W40" s="253">
        <v>0</v>
      </c>
      <c r="X40" s="239">
        <v>336841.8</v>
      </c>
      <c r="Y40" s="239">
        <v>362916</v>
      </c>
      <c r="Z40" s="239">
        <v>362916</v>
      </c>
      <c r="AA40" s="239">
        <v>362916</v>
      </c>
      <c r="AB40" s="239">
        <v>327336</v>
      </c>
      <c r="AC40" s="239">
        <v>291756</v>
      </c>
      <c r="AD40" s="239">
        <v>256176.00000000009</v>
      </c>
      <c r="AE40" s="239">
        <v>220596</v>
      </c>
      <c r="AF40" s="239">
        <v>185016</v>
      </c>
      <c r="AG40" s="239">
        <v>135204</v>
      </c>
    </row>
    <row r="41" spans="2:33" ht="30" x14ac:dyDescent="0.25">
      <c r="B41" s="249" t="s">
        <v>312</v>
      </c>
      <c r="C41" s="253">
        <v>0</v>
      </c>
      <c r="D41" s="253">
        <v>0</v>
      </c>
      <c r="E41" s="253">
        <v>0</v>
      </c>
      <c r="F41" s="253">
        <v>0</v>
      </c>
      <c r="G41" s="253">
        <v>0</v>
      </c>
      <c r="H41" s="253">
        <v>0</v>
      </c>
      <c r="I41" s="253">
        <v>0</v>
      </c>
      <c r="J41" s="253">
        <v>0</v>
      </c>
      <c r="K41" s="253">
        <v>0</v>
      </c>
      <c r="L41" s="253">
        <v>0</v>
      </c>
      <c r="M41" s="253">
        <v>0</v>
      </c>
      <c r="N41" s="253">
        <v>0</v>
      </c>
      <c r="O41" s="253">
        <v>0</v>
      </c>
      <c r="P41" s="253">
        <v>0</v>
      </c>
      <c r="Q41" s="253">
        <v>0</v>
      </c>
      <c r="R41" s="253">
        <v>0</v>
      </c>
      <c r="S41" s="253">
        <v>0</v>
      </c>
      <c r="T41" s="253">
        <v>0</v>
      </c>
      <c r="U41" s="253">
        <v>0</v>
      </c>
      <c r="V41" s="253">
        <v>0</v>
      </c>
      <c r="W41" s="253">
        <v>0</v>
      </c>
      <c r="X41" s="239">
        <v>101052.53999999998</v>
      </c>
      <c r="Y41" s="239">
        <v>108874.79999999999</v>
      </c>
      <c r="Z41" s="239">
        <v>108874.79999999999</v>
      </c>
      <c r="AA41" s="239">
        <v>108874.79999999999</v>
      </c>
      <c r="AB41" s="239">
        <v>98200.799999999988</v>
      </c>
      <c r="AC41" s="239">
        <v>87526.799999999988</v>
      </c>
      <c r="AD41" s="239">
        <v>76852.800000000017</v>
      </c>
      <c r="AE41" s="239">
        <v>66178.799999999988</v>
      </c>
      <c r="AF41" s="239">
        <v>55504.799999999996</v>
      </c>
      <c r="AG41" s="239">
        <v>40561.199999999997</v>
      </c>
    </row>
    <row r="42" spans="2:33" ht="30" x14ac:dyDescent="0.25">
      <c r="B42" s="250" t="s">
        <v>317</v>
      </c>
      <c r="C42" s="243">
        <v>1163490</v>
      </c>
      <c r="D42" s="243">
        <v>919849.99999999988</v>
      </c>
      <c r="E42" s="243">
        <v>755399.99999999988</v>
      </c>
      <c r="F42" s="243">
        <v>672410</v>
      </c>
      <c r="G42" s="243">
        <v>651454</v>
      </c>
      <c r="H42" s="243">
        <v>651454</v>
      </c>
      <c r="I42" s="243">
        <v>706301.99999999988</v>
      </c>
      <c r="J42" s="243">
        <v>750015.63</v>
      </c>
      <c r="K42" s="243">
        <v>760493.63</v>
      </c>
      <c r="L42" s="243">
        <v>760493.63</v>
      </c>
      <c r="M42" s="243">
        <v>721217.26</v>
      </c>
      <c r="N42" s="243">
        <v>721217.26</v>
      </c>
      <c r="O42" s="243">
        <v>721217.26</v>
      </c>
      <c r="P42" s="243">
        <v>721217.26</v>
      </c>
      <c r="Q42" s="243">
        <v>721217.26</v>
      </c>
      <c r="R42" s="243">
        <v>708135.89</v>
      </c>
      <c r="S42" s="243">
        <v>708135.89</v>
      </c>
      <c r="T42" s="243">
        <v>713374.89</v>
      </c>
      <c r="U42" s="243">
        <v>690000.89</v>
      </c>
      <c r="V42" s="243">
        <v>876533</v>
      </c>
      <c r="W42" s="243">
        <v>842023.9</v>
      </c>
      <c r="X42" s="243">
        <v>404210.15999999992</v>
      </c>
      <c r="Y42" s="243">
        <v>435499.19999999995</v>
      </c>
      <c r="Z42" s="243">
        <v>435499.19999999995</v>
      </c>
      <c r="AA42" s="243">
        <v>435499.19999999995</v>
      </c>
      <c r="AB42" s="243">
        <v>392803.19999999995</v>
      </c>
      <c r="AC42" s="243">
        <v>350107.19999999995</v>
      </c>
      <c r="AD42" s="243">
        <v>307411.20000000007</v>
      </c>
      <c r="AE42" s="243">
        <v>264715.19999999995</v>
      </c>
      <c r="AF42" s="243">
        <v>222019.19999999998</v>
      </c>
      <c r="AG42" s="243">
        <v>162244.79999999999</v>
      </c>
    </row>
    <row r="43" spans="2:33" x14ac:dyDescent="0.25">
      <c r="B43" s="251"/>
    </row>
    <row r="44" spans="2:33" x14ac:dyDescent="0.25">
      <c r="B44" s="251"/>
    </row>
    <row r="45" spans="2:33" x14ac:dyDescent="0.25">
      <c r="B45" s="251"/>
    </row>
    <row r="46" spans="2:33" x14ac:dyDescent="0.25">
      <c r="B46" s="251"/>
    </row>
    <row r="47" spans="2:33" x14ac:dyDescent="0.25">
      <c r="B47" s="251"/>
    </row>
    <row r="48" spans="2:33" x14ac:dyDescent="0.25">
      <c r="B48" s="251"/>
    </row>
    <row r="49" spans="2:2" x14ac:dyDescent="0.25">
      <c r="B49" s="251"/>
    </row>
  </sheetData>
  <pageMargins left="0.7" right="0.7" top="0.75" bottom="0.75" header="0.3" footer="0.3"/>
  <pageSetup paperSize="9" orientation="portrait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C193DA-7CBB-42EC-8AE1-22E90D3887BA}">
  <sheetPr>
    <tabColor rgb="FF00B0F0"/>
  </sheetPr>
  <dimension ref="B1:AG70"/>
  <sheetViews>
    <sheetView zoomScale="75" zoomScaleNormal="75" workbookViewId="0">
      <pane ySplit="1" topLeftCell="A2" activePane="bottomLeft" state="frozen"/>
      <selection pane="bottomLeft" activeCell="B34" sqref="B34"/>
    </sheetView>
  </sheetViews>
  <sheetFormatPr defaultRowHeight="15" x14ac:dyDescent="0.25"/>
  <cols>
    <col min="1" max="1" width="3.28515625" style="143" customWidth="1"/>
    <col min="2" max="2" width="35.28515625" style="143" customWidth="1"/>
    <col min="3" max="32" width="9.85546875" style="143" customWidth="1"/>
    <col min="33" max="33" width="9.28515625" style="143" bestFit="1" customWidth="1"/>
    <col min="34" max="16384" width="9.140625" style="143"/>
  </cols>
  <sheetData>
    <row r="1" spans="2:33" x14ac:dyDescent="0.25">
      <c r="B1" s="145" t="s">
        <v>395</v>
      </c>
      <c r="AB1" s="183"/>
      <c r="AC1" s="183"/>
      <c r="AD1" s="183"/>
      <c r="AE1" s="183"/>
      <c r="AF1" s="183"/>
    </row>
    <row r="2" spans="2:33" x14ac:dyDescent="0.25">
      <c r="B2" s="287"/>
      <c r="C2" s="308" t="s">
        <v>342</v>
      </c>
      <c r="D2" s="308"/>
      <c r="E2" s="308"/>
      <c r="F2" s="308"/>
      <c r="G2" s="308"/>
      <c r="H2" s="308"/>
      <c r="I2" s="308"/>
      <c r="J2" s="308"/>
      <c r="K2" s="308"/>
      <c r="L2" s="308"/>
      <c r="M2" s="308"/>
      <c r="N2" s="308"/>
      <c r="O2" s="308"/>
      <c r="P2" s="308"/>
      <c r="Q2" s="308"/>
      <c r="R2" s="308"/>
      <c r="S2" s="308"/>
      <c r="T2" s="308"/>
      <c r="U2" s="308"/>
      <c r="V2" s="308"/>
      <c r="W2" s="308"/>
      <c r="X2" s="308"/>
      <c r="Y2" s="308"/>
      <c r="Z2" s="308"/>
      <c r="AA2" s="308"/>
      <c r="AB2" s="308"/>
      <c r="AC2" s="308"/>
      <c r="AD2" s="308"/>
      <c r="AE2" s="308"/>
      <c r="AF2" s="308"/>
      <c r="AG2" s="308"/>
    </row>
    <row r="3" spans="2:33" x14ac:dyDescent="0.25">
      <c r="B3" s="184"/>
      <c r="C3" s="185">
        <v>1990</v>
      </c>
      <c r="D3" s="185">
        <v>1991</v>
      </c>
      <c r="E3" s="185">
        <v>1992</v>
      </c>
      <c r="F3" s="185">
        <v>1993</v>
      </c>
      <c r="G3" s="185">
        <v>1994</v>
      </c>
      <c r="H3" s="185">
        <v>1995</v>
      </c>
      <c r="I3" s="185">
        <v>1996</v>
      </c>
      <c r="J3" s="185">
        <v>1997</v>
      </c>
      <c r="K3" s="185">
        <v>1998</v>
      </c>
      <c r="L3" s="185">
        <v>1999</v>
      </c>
      <c r="M3" s="185">
        <v>2000</v>
      </c>
      <c r="N3" s="185">
        <v>2001</v>
      </c>
      <c r="O3" s="185">
        <v>2002</v>
      </c>
      <c r="P3" s="185">
        <v>2003</v>
      </c>
      <c r="Q3" s="185">
        <v>2004</v>
      </c>
      <c r="R3" s="185">
        <v>2005</v>
      </c>
      <c r="S3" s="185">
        <v>2006</v>
      </c>
      <c r="T3" s="185">
        <v>2007</v>
      </c>
      <c r="U3" s="185">
        <v>2008</v>
      </c>
      <c r="V3" s="185">
        <v>2009</v>
      </c>
      <c r="W3" s="185">
        <v>2010</v>
      </c>
      <c r="X3" s="185">
        <v>2011</v>
      </c>
      <c r="Y3" s="185">
        <v>2012</v>
      </c>
      <c r="Z3" s="185">
        <v>2013</v>
      </c>
      <c r="AA3" s="185">
        <v>2014</v>
      </c>
      <c r="AB3" s="185">
        <v>2015</v>
      </c>
      <c r="AC3" s="185">
        <v>2016</v>
      </c>
      <c r="AD3" s="185">
        <v>2017</v>
      </c>
      <c r="AE3" s="185">
        <v>2018</v>
      </c>
      <c r="AF3" s="185">
        <v>2019</v>
      </c>
      <c r="AG3" s="185">
        <v>2020</v>
      </c>
    </row>
    <row r="4" spans="2:33" x14ac:dyDescent="0.25">
      <c r="B4" s="165" t="s">
        <v>340</v>
      </c>
      <c r="C4" s="186">
        <v>793.93844211975772</v>
      </c>
      <c r="D4" s="186">
        <f>$C$4+(($P$4-$C$4)*(1/13))</f>
        <v>793.01310594013103</v>
      </c>
      <c r="E4" s="186">
        <f>$C$4+(($P$4-$C$4)*(2/13))</f>
        <v>792.08776976050422</v>
      </c>
      <c r="F4" s="186">
        <f>$C$4+(($P$4-$C$4)*(3/13))</f>
        <v>791.16243358087752</v>
      </c>
      <c r="G4" s="186">
        <f>$C$4+(($P$4-$C$4)*(4/13))</f>
        <v>790.23709740125071</v>
      </c>
      <c r="H4" s="186">
        <f>$C$4+(($P$4-$C$4)*(5/13))</f>
        <v>789.31176122162401</v>
      </c>
      <c r="I4" s="186">
        <f>$C$4+(($P$4-$C$4)*(6/13))</f>
        <v>788.3864250419972</v>
      </c>
      <c r="J4" s="186">
        <f>$C$4+(($P$4-$C$4)*(7/13))</f>
        <v>787.4610888623705</v>
      </c>
      <c r="K4" s="186">
        <f>$C$4+(($P$4-$C$4)*(8/13))</f>
        <v>786.53575268274369</v>
      </c>
      <c r="L4" s="186">
        <f>$C$4+(($P$4-$C$4)*(9/13))</f>
        <v>785.61041650311699</v>
      </c>
      <c r="M4" s="186">
        <f>$C$4+(($P$4-$C$4)*(10/13))</f>
        <v>784.68508032349018</v>
      </c>
      <c r="N4" s="186">
        <f>$C$4+(($P$4-$C$4)*(11/13))</f>
        <v>783.75974414386349</v>
      </c>
      <c r="O4" s="186">
        <f>$C$4+(($P$4-$C$4)*(12/13))</f>
        <v>782.83440796423668</v>
      </c>
      <c r="P4" s="186">
        <v>781.90907178460998</v>
      </c>
      <c r="Q4" s="186">
        <v>797.74450645815205</v>
      </c>
      <c r="R4" s="186">
        <v>820.27976559167394</v>
      </c>
      <c r="S4" s="186">
        <v>835.11877688725394</v>
      </c>
      <c r="T4" s="186">
        <v>858.67906804114466</v>
      </c>
      <c r="U4" s="186">
        <v>877.33044561054078</v>
      </c>
      <c r="V4" s="186">
        <v>899.25628219798807</v>
      </c>
      <c r="W4" s="186">
        <v>964.64482409325456</v>
      </c>
      <c r="X4" s="186">
        <v>863.02923632706563</v>
      </c>
      <c r="Y4" s="186">
        <v>1008.3507407069781</v>
      </c>
      <c r="Z4" s="186">
        <v>1161.2537104446355</v>
      </c>
      <c r="AA4" s="186">
        <v>948.17800777097261</v>
      </c>
      <c r="AB4" s="186">
        <v>894.42784810246212</v>
      </c>
      <c r="AC4" s="186">
        <v>913.78519155433321</v>
      </c>
      <c r="AD4" s="186">
        <v>1019.0186639763144</v>
      </c>
      <c r="AE4" s="186">
        <v>1349.1314359052126</v>
      </c>
      <c r="AF4" s="186">
        <v>1126.6685652532337</v>
      </c>
      <c r="AG4" s="186">
        <v>1123.381159109291</v>
      </c>
    </row>
    <row r="5" spans="2:33" x14ac:dyDescent="0.25">
      <c r="B5" s="165" t="s">
        <v>341</v>
      </c>
      <c r="C5" s="263">
        <f t="shared" ref="C5:N5" si="0">D5</f>
        <v>0.19</v>
      </c>
      <c r="D5" s="263">
        <f t="shared" si="0"/>
        <v>0.19</v>
      </c>
      <c r="E5" s="263">
        <f t="shared" si="0"/>
        <v>0.19</v>
      </c>
      <c r="F5" s="263">
        <f t="shared" si="0"/>
        <v>0.19</v>
      </c>
      <c r="G5" s="263">
        <f t="shared" si="0"/>
        <v>0.19</v>
      </c>
      <c r="H5" s="263">
        <f t="shared" si="0"/>
        <v>0.19</v>
      </c>
      <c r="I5" s="263">
        <f t="shared" si="0"/>
        <v>0.19</v>
      </c>
      <c r="J5" s="263">
        <f t="shared" si="0"/>
        <v>0.19</v>
      </c>
      <c r="K5" s="263">
        <f t="shared" si="0"/>
        <v>0.19</v>
      </c>
      <c r="L5" s="263">
        <f t="shared" si="0"/>
        <v>0.19</v>
      </c>
      <c r="M5" s="263">
        <f t="shared" si="0"/>
        <v>0.19</v>
      </c>
      <c r="N5" s="263">
        <f t="shared" si="0"/>
        <v>0.19</v>
      </c>
      <c r="O5" s="263">
        <f>P5</f>
        <v>0.19</v>
      </c>
      <c r="P5" s="263">
        <v>0.19</v>
      </c>
      <c r="Q5" s="263">
        <v>0.188</v>
      </c>
      <c r="R5" s="263">
        <v>0.186</v>
      </c>
      <c r="S5" s="263">
        <v>0.184</v>
      </c>
      <c r="T5" s="263">
        <v>0.182</v>
      </c>
      <c r="U5" s="263">
        <v>0.18</v>
      </c>
      <c r="V5" s="263">
        <v>0.17799999999999999</v>
      </c>
      <c r="W5" s="263">
        <v>0.17599999999999999</v>
      </c>
      <c r="X5" s="263">
        <v>0.17399999999999999</v>
      </c>
      <c r="Y5" s="263">
        <v>0.17199999999999999</v>
      </c>
      <c r="Z5" s="263">
        <v>0.16999999999999998</v>
      </c>
      <c r="AA5" s="263">
        <v>0.16799999999999998</v>
      </c>
      <c r="AB5" s="263">
        <v>0.16600000000000001</v>
      </c>
      <c r="AC5" s="263">
        <v>0.16550000000000001</v>
      </c>
      <c r="AD5" s="263">
        <v>0.16500000000000001</v>
      </c>
      <c r="AE5" s="263">
        <v>0.16400000000000001</v>
      </c>
      <c r="AF5" s="263">
        <v>0.16300000000000001</v>
      </c>
      <c r="AG5" s="272">
        <v>0.16300000000000001</v>
      </c>
    </row>
    <row r="6" spans="2:33" x14ac:dyDescent="0.25">
      <c r="B6" s="264"/>
      <c r="C6" s="264"/>
      <c r="D6" s="264"/>
      <c r="E6" s="264"/>
      <c r="F6" s="264"/>
      <c r="G6" s="264"/>
      <c r="H6" s="264"/>
      <c r="I6" s="264"/>
      <c r="J6" s="264"/>
      <c r="K6" s="264"/>
      <c r="L6" s="264"/>
      <c r="M6" s="264"/>
      <c r="N6" s="264"/>
      <c r="O6" s="264"/>
      <c r="P6" s="264"/>
      <c r="Q6" s="264"/>
      <c r="R6" s="264"/>
      <c r="S6" s="264"/>
      <c r="T6" s="264"/>
      <c r="U6" s="264"/>
      <c r="V6" s="264"/>
      <c r="W6" s="264"/>
      <c r="X6" s="264"/>
      <c r="Y6" s="264"/>
      <c r="Z6" s="264"/>
      <c r="AA6" s="264"/>
      <c r="AB6" s="264"/>
      <c r="AC6" s="264"/>
      <c r="AD6" s="264"/>
      <c r="AE6" s="264"/>
      <c r="AF6" s="264"/>
    </row>
    <row r="7" spans="2:33" x14ac:dyDescent="0.25">
      <c r="B7" s="183"/>
      <c r="C7" s="183"/>
      <c r="D7" s="183"/>
      <c r="E7" s="183"/>
      <c r="F7" s="183"/>
      <c r="G7" s="183"/>
      <c r="H7" s="183"/>
      <c r="I7" s="183"/>
      <c r="J7" s="183"/>
      <c r="K7" s="183"/>
      <c r="L7" s="183"/>
      <c r="M7" s="183"/>
      <c r="N7" s="183"/>
      <c r="O7" s="183"/>
      <c r="P7" s="183"/>
      <c r="Q7" s="183"/>
      <c r="R7" s="183"/>
      <c r="S7" s="183"/>
      <c r="T7" s="183"/>
      <c r="U7" s="183"/>
      <c r="V7" s="183"/>
      <c r="W7" s="183"/>
      <c r="X7" s="183"/>
      <c r="Y7" s="183"/>
      <c r="Z7" s="183"/>
      <c r="AA7" s="183"/>
      <c r="AB7" s="183"/>
      <c r="AC7" s="183"/>
      <c r="AD7" s="183"/>
      <c r="AE7" s="183"/>
      <c r="AF7" s="183"/>
    </row>
    <row r="8" spans="2:33" x14ac:dyDescent="0.25">
      <c r="B8" s="183"/>
      <c r="C8" s="183"/>
      <c r="D8" s="183"/>
      <c r="E8" s="183"/>
      <c r="F8" s="183"/>
      <c r="G8" s="183"/>
      <c r="H8" s="183"/>
      <c r="I8" s="183"/>
      <c r="J8" s="183"/>
      <c r="K8" s="183"/>
      <c r="L8" s="183"/>
      <c r="M8" s="183"/>
      <c r="N8" s="183"/>
      <c r="O8" s="183"/>
      <c r="P8" s="183"/>
      <c r="Q8" s="183"/>
      <c r="R8" s="183"/>
      <c r="S8" s="183"/>
      <c r="T8" s="183"/>
      <c r="U8" s="183"/>
      <c r="V8" s="183"/>
      <c r="W8" s="183"/>
      <c r="X8" s="183"/>
      <c r="Y8" s="183"/>
      <c r="Z8" s="183"/>
      <c r="AA8" s="183"/>
    </row>
    <row r="9" spans="2:33" x14ac:dyDescent="0.25">
      <c r="B9" s="145" t="s">
        <v>396</v>
      </c>
      <c r="C9" s="183"/>
      <c r="D9" s="183"/>
      <c r="E9" s="183"/>
      <c r="F9" s="183"/>
      <c r="G9" s="183"/>
      <c r="H9" s="183"/>
      <c r="I9" s="183"/>
      <c r="J9" s="183"/>
      <c r="K9" s="183"/>
      <c r="L9" s="183"/>
      <c r="M9" s="183"/>
      <c r="N9" s="183"/>
      <c r="O9" s="183"/>
      <c r="P9" s="183"/>
      <c r="Q9" s="183"/>
      <c r="R9" s="183"/>
      <c r="S9" s="183"/>
      <c r="T9" s="183"/>
      <c r="U9" s="183"/>
      <c r="V9" s="183"/>
      <c r="W9" s="183"/>
      <c r="X9" s="183"/>
      <c r="Y9" s="183"/>
      <c r="Z9" s="183"/>
      <c r="AA9" s="183"/>
    </row>
    <row r="10" spans="2:33" x14ac:dyDescent="0.25">
      <c r="B10" s="288"/>
      <c r="C10" s="300" t="s">
        <v>346</v>
      </c>
      <c r="D10" s="300"/>
      <c r="E10" s="300"/>
      <c r="F10" s="300"/>
      <c r="G10" s="300"/>
      <c r="H10" s="300"/>
      <c r="I10" s="300"/>
      <c r="J10" s="300"/>
      <c r="K10" s="300"/>
      <c r="L10" s="300"/>
      <c r="M10" s="300"/>
      <c r="N10" s="300"/>
      <c r="O10" s="300"/>
      <c r="P10" s="300"/>
      <c r="Q10" s="300"/>
      <c r="R10" s="300"/>
      <c r="S10" s="300"/>
      <c r="T10" s="300"/>
      <c r="U10" s="300"/>
      <c r="V10" s="300"/>
      <c r="W10" s="300"/>
      <c r="X10" s="300"/>
      <c r="Y10" s="300"/>
      <c r="Z10" s="300"/>
      <c r="AA10" s="300"/>
      <c r="AB10" s="300"/>
      <c r="AC10" s="300"/>
      <c r="AD10" s="300"/>
      <c r="AE10" s="300"/>
      <c r="AF10" s="300"/>
      <c r="AG10" s="300"/>
    </row>
    <row r="11" spans="2:33" x14ac:dyDescent="0.25">
      <c r="B11" s="189"/>
      <c r="C11" s="190">
        <v>1990</v>
      </c>
      <c r="D11" s="190">
        <v>1991</v>
      </c>
      <c r="E11" s="190">
        <v>1992</v>
      </c>
      <c r="F11" s="190">
        <v>1993</v>
      </c>
      <c r="G11" s="190">
        <v>1994</v>
      </c>
      <c r="H11" s="190">
        <v>1995</v>
      </c>
      <c r="I11" s="190">
        <v>1996</v>
      </c>
      <c r="J11" s="190">
        <v>1997</v>
      </c>
      <c r="K11" s="190">
        <v>1998</v>
      </c>
      <c r="L11" s="190">
        <v>1999</v>
      </c>
      <c r="M11" s="190">
        <v>2000</v>
      </c>
      <c r="N11" s="190">
        <v>2001</v>
      </c>
      <c r="O11" s="190">
        <v>2002</v>
      </c>
      <c r="P11" s="190">
        <v>2003</v>
      </c>
      <c r="Q11" s="190">
        <v>2004</v>
      </c>
      <c r="R11" s="190">
        <v>2005</v>
      </c>
      <c r="S11" s="190">
        <v>2006</v>
      </c>
      <c r="T11" s="190">
        <v>2007</v>
      </c>
      <c r="U11" s="190">
        <v>2008</v>
      </c>
      <c r="V11" s="190">
        <v>2009</v>
      </c>
      <c r="W11" s="190">
        <v>2010</v>
      </c>
      <c r="X11" s="190">
        <v>2011</v>
      </c>
      <c r="Y11" s="190">
        <v>2012</v>
      </c>
      <c r="Z11" s="190">
        <v>2013</v>
      </c>
      <c r="AA11" s="190">
        <v>2014</v>
      </c>
      <c r="AB11" s="190">
        <v>2015</v>
      </c>
      <c r="AC11" s="190">
        <v>2016</v>
      </c>
      <c r="AD11" s="190">
        <v>2017</v>
      </c>
      <c r="AE11" s="190">
        <v>2018</v>
      </c>
      <c r="AF11" s="190">
        <v>2019</v>
      </c>
      <c r="AG11" s="190">
        <v>2020</v>
      </c>
    </row>
    <row r="12" spans="2:33" x14ac:dyDescent="0.25">
      <c r="B12" s="165" t="s">
        <v>343</v>
      </c>
      <c r="C12" s="186">
        <v>4071.1005257466718</v>
      </c>
      <c r="D12" s="186">
        <v>4123.4345501756534</v>
      </c>
      <c r="E12" s="186">
        <v>4307.0061408026613</v>
      </c>
      <c r="F12" s="186">
        <v>4279.454017039573</v>
      </c>
      <c r="G12" s="186">
        <v>4367.1116458132819</v>
      </c>
      <c r="H12" s="186">
        <v>4419.6289866774314</v>
      </c>
      <c r="I12" s="186">
        <v>4454.2860596293312</v>
      </c>
      <c r="J12" s="186">
        <v>4474.7545146956909</v>
      </c>
      <c r="K12" s="186">
        <v>4383.115514264573</v>
      </c>
      <c r="L12" s="186">
        <v>4470.1004043126686</v>
      </c>
      <c r="M12" s="186">
        <v>4586.9912886752763</v>
      </c>
      <c r="N12" s="186">
        <v>4731.2823428448837</v>
      </c>
      <c r="O12" s="186">
        <v>4703.6545708304247</v>
      </c>
      <c r="P12" s="186">
        <v>4793.374765417012</v>
      </c>
      <c r="Q12" s="186">
        <v>4783.8565345274164</v>
      </c>
      <c r="R12" s="186">
        <v>5085.3102540348136</v>
      </c>
      <c r="S12" s="186">
        <v>5089.9940688018969</v>
      </c>
      <c r="T12" s="186">
        <v>5083.382706088938</v>
      </c>
      <c r="U12" s="186">
        <v>4946.628106431368</v>
      </c>
      <c r="V12" s="186">
        <v>4786.0838812042857</v>
      </c>
      <c r="W12" s="186">
        <v>5225.2318298887949</v>
      </c>
      <c r="X12" s="186">
        <v>5250.1650551474968</v>
      </c>
      <c r="Y12" s="186">
        <v>5000.2693211944452</v>
      </c>
      <c r="Z12" s="186">
        <v>5068.4096722391851</v>
      </c>
      <c r="AA12" s="186">
        <v>5041.9563638441832</v>
      </c>
      <c r="AB12" s="186">
        <v>5303.1232750673234</v>
      </c>
      <c r="AC12" s="186">
        <v>5190.4226236646546</v>
      </c>
      <c r="AD12" s="186">
        <v>5447.4121160985596</v>
      </c>
      <c r="AE12" s="186">
        <v>5522.743290782455</v>
      </c>
      <c r="AF12" s="186">
        <v>5649.2149730430629</v>
      </c>
      <c r="AG12" s="186">
        <v>5673.2002513476873</v>
      </c>
    </row>
    <row r="13" spans="2:33" x14ac:dyDescent="0.25">
      <c r="B13" s="165" t="s">
        <v>344</v>
      </c>
      <c r="C13" s="186">
        <v>4191.9804747155695</v>
      </c>
      <c r="D13" s="186">
        <v>4245.8684116952991</v>
      </c>
      <c r="E13" s="186">
        <v>4434.8906475143858</v>
      </c>
      <c r="F13" s="186">
        <v>4406.5204404606975</v>
      </c>
      <c r="G13" s="186">
        <v>4496.780817465723</v>
      </c>
      <c r="H13" s="186">
        <v>4550.8575139496843</v>
      </c>
      <c r="I13" s="186">
        <v>4586.5436317957947</v>
      </c>
      <c r="J13" s="186">
        <v>4607.6198404138649</v>
      </c>
      <c r="K13" s="186">
        <v>4513.2598760503615</v>
      </c>
      <c r="L13" s="186">
        <v>4602.8275392340211</v>
      </c>
      <c r="M13" s="186">
        <v>4723.1891716283517</v>
      </c>
      <c r="N13" s="186">
        <v>4871.7645452723573</v>
      </c>
      <c r="O13" s="186">
        <v>4843.3164438039557</v>
      </c>
      <c r="P13" s="186">
        <v>4935.700628747577</v>
      </c>
      <c r="Q13" s="186">
        <v>4925.8997806008219</v>
      </c>
      <c r="R13" s="186">
        <v>5236.304325566859</v>
      </c>
      <c r="S13" s="186">
        <v>5241.1272131194082</v>
      </c>
      <c r="T13" s="186">
        <v>5234.3195444733719</v>
      </c>
      <c r="U13" s="186">
        <v>5093.5043992892734</v>
      </c>
      <c r="V13" s="186">
        <v>4928.1932621105043</v>
      </c>
      <c r="W13" s="186">
        <v>5380.3804814519426</v>
      </c>
      <c r="X13" s="186">
        <v>5406.0540291315338</v>
      </c>
      <c r="Y13" s="186">
        <v>5148.7383399656956</v>
      </c>
      <c r="Z13" s="186">
        <v>5218.9019282419704</v>
      </c>
      <c r="AA13" s="186">
        <v>5191.6631628068826</v>
      </c>
      <c r="AB13" s="186">
        <v>5460.5846953422115</v>
      </c>
      <c r="AC13" s="186">
        <v>5344.5377131613759</v>
      </c>
      <c r="AD13" s="186">
        <v>5609.1577901348892</v>
      </c>
      <c r="AE13" s="186">
        <v>5686.7257134556621</v>
      </c>
      <c r="AF13" s="186">
        <v>5816.9526187575557</v>
      </c>
      <c r="AG13" s="186">
        <v>5841.6500728483416</v>
      </c>
    </row>
    <row r="14" spans="2:33" x14ac:dyDescent="0.25">
      <c r="B14" s="165" t="s">
        <v>380</v>
      </c>
      <c r="C14" s="265">
        <v>3.5400810990385369E-2</v>
      </c>
      <c r="D14" s="265">
        <v>3.5486663768917688E-2</v>
      </c>
      <c r="E14" s="265">
        <v>3.5595302644466212E-2</v>
      </c>
      <c r="F14" s="265">
        <v>3.5558288134922206E-2</v>
      </c>
      <c r="G14" s="265">
        <v>3.5679279226486969E-2</v>
      </c>
      <c r="H14" s="265">
        <v>3.5785713451203363E-2</v>
      </c>
      <c r="I14" s="265">
        <v>3.5879870925101566E-2</v>
      </c>
      <c r="J14" s="265">
        <v>3.611046898875523E-2</v>
      </c>
      <c r="K14" s="265">
        <v>3.6677655529487908E-2</v>
      </c>
      <c r="L14" s="265">
        <v>3.6975099028813865E-2</v>
      </c>
      <c r="M14" s="265">
        <v>3.705552451459701E-2</v>
      </c>
      <c r="N14" s="265">
        <v>3.7356556664800041E-2</v>
      </c>
      <c r="O14" s="265">
        <v>3.7355127873934392E-2</v>
      </c>
      <c r="P14" s="265">
        <v>3.7315883265464408E-2</v>
      </c>
      <c r="Q14" s="265">
        <v>3.7506940969507428E-2</v>
      </c>
      <c r="R14" s="265">
        <v>3.7748353101540094E-2</v>
      </c>
      <c r="S14" s="265">
        <v>3.7541899562458125E-2</v>
      </c>
      <c r="T14" s="265">
        <v>3.7945919634235256E-2</v>
      </c>
      <c r="U14" s="265">
        <v>3.8256318653531046E-2</v>
      </c>
      <c r="V14" s="265">
        <v>3.8315129667941393E-2</v>
      </c>
      <c r="W14" s="265">
        <v>3.851142382185796E-2</v>
      </c>
      <c r="X14" s="265">
        <v>3.8904009596250774E-2</v>
      </c>
      <c r="Y14" s="265">
        <v>3.9428852365026267E-2</v>
      </c>
      <c r="Z14" s="265">
        <v>3.9371958618400427E-2</v>
      </c>
      <c r="AA14" s="265">
        <v>3.9842762808483513E-2</v>
      </c>
      <c r="AB14" s="265">
        <v>4.0312853189060707E-2</v>
      </c>
      <c r="AC14" s="265">
        <v>4.0967639452713867E-2</v>
      </c>
      <c r="AD14" s="265">
        <v>4.0862642507022082E-2</v>
      </c>
      <c r="AE14" s="265">
        <v>4.1380689773371476E-2</v>
      </c>
      <c r="AF14" s="265">
        <v>4.1675227267035639E-2</v>
      </c>
      <c r="AG14" s="265">
        <v>4.1998806222115048E-2</v>
      </c>
    </row>
    <row r="15" spans="2:33" x14ac:dyDescent="0.25">
      <c r="B15" s="165" t="s">
        <v>381</v>
      </c>
      <c r="C15" s="265">
        <v>3.2085263425310713E-2</v>
      </c>
      <c r="D15" s="265">
        <v>3.1820120915161815E-2</v>
      </c>
      <c r="E15" s="265">
        <v>3.2059163565132227E-2</v>
      </c>
      <c r="F15" s="265">
        <v>3.2027453580901852E-2</v>
      </c>
      <c r="G15" s="265">
        <v>3.2037562261939635E-2</v>
      </c>
      <c r="H15" s="265">
        <v>3.1845967365059583E-2</v>
      </c>
      <c r="I15" s="265">
        <v>3.1840510856676323E-2</v>
      </c>
      <c r="J15" s="265">
        <v>3.2076423226109783E-2</v>
      </c>
      <c r="K15" s="265">
        <v>3.2319887145052989E-2</v>
      </c>
      <c r="L15" s="265">
        <v>3.2488440271047393E-2</v>
      </c>
      <c r="M15" s="265">
        <v>3.2696434059026599E-2</v>
      </c>
      <c r="N15" s="265">
        <v>3.2822967153918942E-2</v>
      </c>
      <c r="O15" s="265">
        <v>3.2727017467162139E-2</v>
      </c>
      <c r="P15" s="265">
        <v>3.2945406243940274E-2</v>
      </c>
      <c r="Q15" s="265">
        <v>3.2982623143080529E-2</v>
      </c>
      <c r="R15" s="265">
        <v>3.2977753138160447E-2</v>
      </c>
      <c r="S15" s="265">
        <v>3.2995386101147071E-2</v>
      </c>
      <c r="T15" s="265">
        <v>3.3251875135486671E-2</v>
      </c>
      <c r="U15" s="265">
        <v>3.343832864685535E-2</v>
      </c>
      <c r="V15" s="265">
        <v>3.3312580193509286E-2</v>
      </c>
      <c r="W15" s="265">
        <v>3.367266401206169E-2</v>
      </c>
      <c r="X15" s="265">
        <v>3.3715313086979969E-2</v>
      </c>
      <c r="Y15" s="265">
        <v>3.3633070234113709E-2</v>
      </c>
      <c r="Z15" s="265">
        <v>3.3888706732808374E-2</v>
      </c>
      <c r="AA15" s="265">
        <v>3.4286109832524871E-2</v>
      </c>
      <c r="AB15" s="265">
        <v>3.5017944427939263E-2</v>
      </c>
      <c r="AC15" s="265">
        <v>3.4535382649225663E-2</v>
      </c>
      <c r="AD15" s="265">
        <v>3.4832970755080683E-2</v>
      </c>
      <c r="AE15" s="265">
        <v>3.4784037125416944E-2</v>
      </c>
      <c r="AF15" s="265">
        <v>3.5381575718113747E-2</v>
      </c>
      <c r="AG15" s="265">
        <v>3.5519553840588448E-2</v>
      </c>
    </row>
    <row r="16" spans="2:33" x14ac:dyDescent="0.25">
      <c r="B16" s="187" t="s">
        <v>345</v>
      </c>
      <c r="C16" s="266">
        <v>282.90030626579988</v>
      </c>
      <c r="D16" s="266">
        <v>285.7757509829101</v>
      </c>
      <c r="E16" s="266">
        <v>300.04015945552618</v>
      </c>
      <c r="F16" s="266">
        <v>297.81795235447595</v>
      </c>
      <c r="G16" s="266">
        <v>304.50779382452379</v>
      </c>
      <c r="H16" s="266">
        <v>307.78214282373699</v>
      </c>
      <c r="I16" s="266">
        <v>310.60248580399332</v>
      </c>
      <c r="J16" s="266">
        <v>314.17927742537375</v>
      </c>
      <c r="K16" s="266">
        <v>311.40384089907798</v>
      </c>
      <c r="L16" s="266">
        <v>319.72869166206607</v>
      </c>
      <c r="M16" s="266">
        <v>329.45169543480841</v>
      </c>
      <c r="N16" s="266">
        <v>341.89811594413203</v>
      </c>
      <c r="O16" s="266">
        <v>339.43000694759161</v>
      </c>
      <c r="P16" s="266">
        <v>346.78869080818424</v>
      </c>
      <c r="Q16" s="266">
        <v>347.22452839684462</v>
      </c>
      <c r="R16" s="266">
        <v>370.34341603344512</v>
      </c>
      <c r="S16" s="266">
        <v>369.69488743109872</v>
      </c>
      <c r="T16" s="266">
        <v>372.67200868655954</v>
      </c>
      <c r="U16" s="266">
        <v>365.17700143001093</v>
      </c>
      <c r="V16" s="266">
        <v>352.99519711960733</v>
      </c>
      <c r="W16" s="266">
        <v>388.37785725303394</v>
      </c>
      <c r="X16" s="266">
        <v>392.58398198448259</v>
      </c>
      <c r="Y16" s="266">
        <v>376.1767220777981</v>
      </c>
      <c r="Z16" s="266">
        <v>382.34022766571331</v>
      </c>
      <c r="AA16" s="266">
        <v>384.85213739072617</v>
      </c>
      <c r="AB16" s="266">
        <v>411.35020055531157</v>
      </c>
      <c r="AC16" s="266">
        <v>403.52874908147271</v>
      </c>
      <c r="AD16" s="266">
        <v>424.58863880816153</v>
      </c>
      <c r="AE16" s="266">
        <v>433.12791091366825</v>
      </c>
      <c r="AF16" s="266">
        <v>448.23577191754976</v>
      </c>
      <c r="AG16" s="266">
        <v>452.8351337073758</v>
      </c>
    </row>
    <row r="17" spans="2:33" x14ac:dyDescent="0.25">
      <c r="B17" s="155"/>
      <c r="C17" s="191"/>
      <c r="D17" s="191"/>
      <c r="E17" s="191"/>
      <c r="F17" s="191"/>
      <c r="G17" s="191"/>
      <c r="H17" s="191"/>
      <c r="I17" s="191"/>
      <c r="J17" s="191"/>
      <c r="K17" s="191"/>
      <c r="L17" s="191"/>
      <c r="M17" s="191"/>
      <c r="N17" s="191"/>
      <c r="O17" s="191"/>
      <c r="P17" s="191"/>
      <c r="Q17" s="191"/>
      <c r="R17" s="191"/>
      <c r="S17" s="191"/>
      <c r="T17" s="191"/>
      <c r="U17" s="191"/>
      <c r="V17" s="191"/>
      <c r="W17" s="191"/>
      <c r="X17" s="191"/>
      <c r="Y17" s="191"/>
      <c r="Z17" s="191"/>
      <c r="AA17" s="191"/>
      <c r="AB17" s="191"/>
      <c r="AC17" s="191"/>
      <c r="AD17" s="191"/>
      <c r="AE17" s="191"/>
      <c r="AF17" s="191"/>
    </row>
    <row r="20" spans="2:33" x14ac:dyDescent="0.25">
      <c r="B20" s="145" t="s">
        <v>397</v>
      </c>
      <c r="C20" s="183"/>
      <c r="D20" s="183"/>
      <c r="E20" s="183"/>
      <c r="F20" s="183"/>
      <c r="G20" s="183"/>
      <c r="H20" s="183"/>
      <c r="I20" s="183"/>
      <c r="J20" s="183"/>
      <c r="K20" s="183"/>
      <c r="L20" s="183"/>
      <c r="M20" s="183"/>
      <c r="N20" s="183"/>
      <c r="O20" s="183"/>
      <c r="P20" s="183"/>
      <c r="Q20" s="183"/>
      <c r="R20" s="183"/>
      <c r="S20" s="183"/>
      <c r="T20" s="183"/>
      <c r="U20" s="183"/>
      <c r="V20" s="183"/>
      <c r="W20" s="183"/>
      <c r="X20" s="183"/>
      <c r="Y20" s="183"/>
      <c r="Z20" s="183"/>
      <c r="AA20" s="183"/>
    </row>
    <row r="21" spans="2:33" x14ac:dyDescent="0.25">
      <c r="B21" s="288"/>
      <c r="C21" s="300" t="s">
        <v>354</v>
      </c>
      <c r="D21" s="300"/>
      <c r="E21" s="300"/>
      <c r="F21" s="300"/>
      <c r="G21" s="300"/>
      <c r="H21" s="300"/>
      <c r="I21" s="300"/>
      <c r="J21" s="300"/>
      <c r="K21" s="300"/>
      <c r="L21" s="300"/>
      <c r="M21" s="300"/>
      <c r="N21" s="300"/>
      <c r="O21" s="300"/>
      <c r="P21" s="300"/>
      <c r="Q21" s="300"/>
      <c r="R21" s="300"/>
      <c r="S21" s="300"/>
      <c r="T21" s="300"/>
      <c r="U21" s="300"/>
      <c r="V21" s="300"/>
      <c r="W21" s="300"/>
      <c r="X21" s="300"/>
      <c r="Y21" s="300"/>
      <c r="Z21" s="300"/>
      <c r="AA21" s="300"/>
      <c r="AB21" s="300"/>
      <c r="AC21" s="300"/>
      <c r="AD21" s="300"/>
      <c r="AE21" s="300"/>
      <c r="AF21" s="300"/>
      <c r="AG21" s="300"/>
    </row>
    <row r="22" spans="2:33" x14ac:dyDescent="0.25">
      <c r="B22" s="189"/>
      <c r="C22" s="190">
        <v>1990</v>
      </c>
      <c r="D22" s="190">
        <v>1991</v>
      </c>
      <c r="E22" s="190">
        <v>1992</v>
      </c>
      <c r="F22" s="190">
        <v>1993</v>
      </c>
      <c r="G22" s="190">
        <v>1994</v>
      </c>
      <c r="H22" s="190">
        <v>1995</v>
      </c>
      <c r="I22" s="190">
        <v>1996</v>
      </c>
      <c r="J22" s="190">
        <v>1997</v>
      </c>
      <c r="K22" s="190">
        <v>1998</v>
      </c>
      <c r="L22" s="190">
        <v>1999</v>
      </c>
      <c r="M22" s="190">
        <v>2000</v>
      </c>
      <c r="N22" s="190">
        <v>2001</v>
      </c>
      <c r="O22" s="190">
        <v>2002</v>
      </c>
      <c r="P22" s="190">
        <v>2003</v>
      </c>
      <c r="Q22" s="190">
        <v>2004</v>
      </c>
      <c r="R22" s="190">
        <v>2005</v>
      </c>
      <c r="S22" s="190">
        <v>2006</v>
      </c>
      <c r="T22" s="190">
        <v>2007</v>
      </c>
      <c r="U22" s="190">
        <v>2008</v>
      </c>
      <c r="V22" s="190">
        <v>2009</v>
      </c>
      <c r="W22" s="190">
        <v>2010</v>
      </c>
      <c r="X22" s="190">
        <v>2011</v>
      </c>
      <c r="Y22" s="190">
        <v>2012</v>
      </c>
      <c r="Z22" s="190">
        <v>2013</v>
      </c>
      <c r="AA22" s="190">
        <v>2014</v>
      </c>
      <c r="AB22" s="190">
        <v>2015</v>
      </c>
      <c r="AC22" s="190">
        <v>2016</v>
      </c>
      <c r="AD22" s="190">
        <v>2017</v>
      </c>
      <c r="AE22" s="190">
        <v>2018</v>
      </c>
      <c r="AF22" s="190">
        <v>2019</v>
      </c>
      <c r="AG22" s="190">
        <v>2020</v>
      </c>
    </row>
    <row r="23" spans="2:33" x14ac:dyDescent="0.25">
      <c r="B23" s="165" t="s">
        <v>223</v>
      </c>
      <c r="C23" s="270">
        <v>225.79941367973706</v>
      </c>
      <c r="D23" s="270">
        <v>227.09774911157109</v>
      </c>
      <c r="E23" s="270">
        <v>228.39608454340512</v>
      </c>
      <c r="F23" s="270">
        <v>229.69441997523916</v>
      </c>
      <c r="G23" s="270">
        <v>230.99275540707319</v>
      </c>
      <c r="H23" s="270">
        <v>232.29109083890722</v>
      </c>
      <c r="I23" s="270">
        <v>233.58942627074126</v>
      </c>
      <c r="J23" s="270">
        <v>234.88776170257529</v>
      </c>
      <c r="K23" s="270">
        <v>236.18609713440932</v>
      </c>
      <c r="L23" s="270">
        <v>237.48443256624336</v>
      </c>
      <c r="M23" s="270">
        <v>238.78276799807739</v>
      </c>
      <c r="N23" s="270">
        <v>240.08110342991142</v>
      </c>
      <c r="O23" s="270">
        <v>241.37943886174546</v>
      </c>
      <c r="P23" s="270">
        <v>242.67777429357946</v>
      </c>
      <c r="Q23" s="270">
        <v>242.77479164997857</v>
      </c>
      <c r="R23" s="270">
        <v>250.17586989034695</v>
      </c>
      <c r="S23" s="270">
        <v>249.89391329260866</v>
      </c>
      <c r="T23" s="270">
        <v>250.4832202771502</v>
      </c>
      <c r="U23" s="270">
        <v>248.149875145013</v>
      </c>
      <c r="V23" s="270">
        <v>244.24911730378628</v>
      </c>
      <c r="W23" s="270">
        <v>254.99137944851174</v>
      </c>
      <c r="X23" s="270">
        <v>256.04423088020616</v>
      </c>
      <c r="Y23" s="270">
        <v>251.30780521102326</v>
      </c>
      <c r="Z23" s="270">
        <v>253.60875332383381</v>
      </c>
      <c r="AA23" s="270">
        <v>252.88037327596354</v>
      </c>
      <c r="AB23" s="270">
        <v>259.85322365130531</v>
      </c>
      <c r="AC23" s="270">
        <v>257.70995267510528</v>
      </c>
      <c r="AD23" s="270">
        <v>264.47955246218652</v>
      </c>
      <c r="AE23" s="270">
        <v>268.37201878617947</v>
      </c>
      <c r="AF23" s="270">
        <v>271.60192788581719</v>
      </c>
      <c r="AG23" s="270">
        <v>272.98660980146201</v>
      </c>
    </row>
    <row r="24" spans="2:33" x14ac:dyDescent="0.25">
      <c r="B24" s="165" t="s">
        <v>237</v>
      </c>
      <c r="C24" s="270">
        <v>168.17850979479451</v>
      </c>
      <c r="D24" s="270">
        <v>168.04454044823055</v>
      </c>
      <c r="E24" s="270">
        <v>167.91057110166659</v>
      </c>
      <c r="F24" s="270">
        <v>167.77660175510263</v>
      </c>
      <c r="G24" s="270">
        <v>167.64263240853867</v>
      </c>
      <c r="H24" s="270">
        <v>167.50866306197472</v>
      </c>
      <c r="I24" s="270">
        <v>167.37469371541076</v>
      </c>
      <c r="J24" s="270">
        <v>167.2407243688468</v>
      </c>
      <c r="K24" s="270">
        <v>167.10675502228284</v>
      </c>
      <c r="L24" s="270">
        <v>166.97278567571888</v>
      </c>
      <c r="M24" s="270">
        <v>166.83881632915492</v>
      </c>
      <c r="N24" s="270">
        <v>166.70484698259096</v>
      </c>
      <c r="O24" s="270">
        <v>166.57087763602701</v>
      </c>
      <c r="P24" s="270">
        <v>166.43690828946313</v>
      </c>
      <c r="Q24" s="270">
        <v>166.75863224566808</v>
      </c>
      <c r="R24" s="270">
        <v>168.71959092448711</v>
      </c>
      <c r="S24" s="270">
        <v>165.53274614846424</v>
      </c>
      <c r="T24" s="270">
        <v>162.3453483479372</v>
      </c>
      <c r="U24" s="270">
        <v>166.02573728063308</v>
      </c>
      <c r="V24" s="270">
        <v>160.40187779310688</v>
      </c>
      <c r="W24" s="270">
        <v>160.41295989264302</v>
      </c>
      <c r="X24" s="270">
        <v>162.45618462553557</v>
      </c>
      <c r="Y24" s="270">
        <v>165.61414539252567</v>
      </c>
      <c r="Z24" s="270">
        <v>159.53306207957638</v>
      </c>
      <c r="AA24" s="270">
        <v>160.46718222187545</v>
      </c>
      <c r="AB24" s="270">
        <v>162.36244900659895</v>
      </c>
      <c r="AC24" s="270">
        <v>161.51667114200987</v>
      </c>
      <c r="AD24" s="270">
        <v>161.56555455385606</v>
      </c>
      <c r="AE24" s="270">
        <v>160.72248335300492</v>
      </c>
      <c r="AF24" s="270">
        <v>161.1401031053062</v>
      </c>
      <c r="AG24" s="270">
        <v>160.99649426869956</v>
      </c>
    </row>
    <row r="25" spans="2:33" x14ac:dyDescent="0.25">
      <c r="B25" s="165" t="s">
        <v>238</v>
      </c>
      <c r="C25" s="270">
        <v>61.777571788049933</v>
      </c>
      <c r="D25" s="270">
        <v>62.741435461190413</v>
      </c>
      <c r="E25" s="270">
        <v>63.705299134330893</v>
      </c>
      <c r="F25" s="270">
        <v>64.66916280747138</v>
      </c>
      <c r="G25" s="270">
        <v>65.633026480611861</v>
      </c>
      <c r="H25" s="270">
        <v>66.596890153752341</v>
      </c>
      <c r="I25" s="270">
        <v>67.560753826892821</v>
      </c>
      <c r="J25" s="270">
        <v>68.524617500033301</v>
      </c>
      <c r="K25" s="270">
        <v>69.488481173173781</v>
      </c>
      <c r="L25" s="270">
        <v>70.452344846314261</v>
      </c>
      <c r="M25" s="270">
        <v>71.416208519454742</v>
      </c>
      <c r="N25" s="270">
        <v>72.380072192595222</v>
      </c>
      <c r="O25" s="270">
        <v>73.343935865735702</v>
      </c>
      <c r="P25" s="270">
        <v>74.307799538876182</v>
      </c>
      <c r="Q25" s="270">
        <v>73.508308023990381</v>
      </c>
      <c r="R25" s="270">
        <v>76.046681074980356</v>
      </c>
      <c r="S25" s="270">
        <v>80.986281047340626</v>
      </c>
      <c r="T25" s="270">
        <v>76.842039747212979</v>
      </c>
      <c r="U25" s="270">
        <v>78.70134209139583</v>
      </c>
      <c r="V25" s="270">
        <v>78.779013052624734</v>
      </c>
      <c r="W25" s="270">
        <v>75.575788356242768</v>
      </c>
      <c r="X25" s="270">
        <v>77.785652892664132</v>
      </c>
      <c r="Y25" s="270">
        <v>85.115112726204941</v>
      </c>
      <c r="Z25" s="270">
        <v>84.21618155010357</v>
      </c>
      <c r="AA25" s="270">
        <v>78.60134698273599</v>
      </c>
      <c r="AB25" s="270">
        <v>82.633736820785899</v>
      </c>
      <c r="AC25" s="270">
        <v>82.237374643395682</v>
      </c>
      <c r="AD25" s="270">
        <v>84.064176719893453</v>
      </c>
      <c r="AE25" s="270">
        <v>90.739516909429113</v>
      </c>
      <c r="AF25" s="270">
        <v>83.197291230639848</v>
      </c>
      <c r="AG25" s="270">
        <v>82.450805827025761</v>
      </c>
    </row>
    <row r="26" spans="2:33" x14ac:dyDescent="0.25">
      <c r="B26" s="165" t="s">
        <v>239</v>
      </c>
      <c r="C26" s="270">
        <v>142.30987611279218</v>
      </c>
      <c r="D26" s="270">
        <v>143.04104882568649</v>
      </c>
      <c r="E26" s="270">
        <v>143.77222153858079</v>
      </c>
      <c r="F26" s="270">
        <v>144.5033942514751</v>
      </c>
      <c r="G26" s="270">
        <v>145.23456696436941</v>
      </c>
      <c r="H26" s="270">
        <v>145.96573967726371</v>
      </c>
      <c r="I26" s="270">
        <v>146.69691239015802</v>
      </c>
      <c r="J26" s="270">
        <v>147.42808510305233</v>
      </c>
      <c r="K26" s="270">
        <v>148.15925781594663</v>
      </c>
      <c r="L26" s="270">
        <v>148.89043052884094</v>
      </c>
      <c r="M26" s="270">
        <v>149.62160324173524</v>
      </c>
      <c r="N26" s="270">
        <v>150.35277595462955</v>
      </c>
      <c r="O26" s="270">
        <v>151.08394866752386</v>
      </c>
      <c r="P26" s="270">
        <v>151.81512138041825</v>
      </c>
      <c r="Q26" s="270">
        <v>150.95820144672658</v>
      </c>
      <c r="R26" s="270">
        <v>147.80306685776671</v>
      </c>
      <c r="S26" s="270">
        <v>147.24999474249836</v>
      </c>
      <c r="T26" s="270">
        <v>146.73257099835374</v>
      </c>
      <c r="U26" s="270">
        <v>150.12320584490237</v>
      </c>
      <c r="V26" s="270">
        <v>145.28423010830664</v>
      </c>
      <c r="W26" s="270">
        <v>145.98025761005945</v>
      </c>
      <c r="X26" s="270">
        <v>147.53730889852241</v>
      </c>
      <c r="Y26" s="270">
        <v>154.28331006666576</v>
      </c>
      <c r="Z26" s="270">
        <v>153.62557750493374</v>
      </c>
      <c r="AA26" s="270">
        <v>149.49722999291797</v>
      </c>
      <c r="AB26" s="270">
        <v>153.80173217155885</v>
      </c>
      <c r="AC26" s="270">
        <v>152.81036198456783</v>
      </c>
      <c r="AD26" s="270">
        <v>154.38291602573159</v>
      </c>
      <c r="AE26" s="270">
        <v>157.80179912325826</v>
      </c>
      <c r="AF26" s="270">
        <v>149.67345197071961</v>
      </c>
      <c r="AG26" s="270">
        <v>150.33624183001601</v>
      </c>
    </row>
    <row r="27" spans="2:33" x14ac:dyDescent="0.25">
      <c r="B27" s="165" t="s">
        <v>240</v>
      </c>
      <c r="C27" s="270">
        <v>175.7438924472294</v>
      </c>
      <c r="D27" s="270">
        <v>175.93045834896031</v>
      </c>
      <c r="E27" s="270">
        <v>176.11702425069123</v>
      </c>
      <c r="F27" s="270">
        <v>176.30359015242215</v>
      </c>
      <c r="G27" s="270">
        <v>176.49015605415306</v>
      </c>
      <c r="H27" s="270">
        <v>176.67672195588398</v>
      </c>
      <c r="I27" s="270">
        <v>176.86328785761489</v>
      </c>
      <c r="J27" s="270">
        <v>177.04985375934581</v>
      </c>
      <c r="K27" s="270">
        <v>177.23641966107672</v>
      </c>
      <c r="L27" s="270">
        <v>177.42298556280764</v>
      </c>
      <c r="M27" s="270">
        <v>177.60955146453855</v>
      </c>
      <c r="N27" s="270">
        <v>177.79611736626947</v>
      </c>
      <c r="O27" s="270">
        <v>177.98268326800039</v>
      </c>
      <c r="P27" s="270">
        <v>178.16924916973127</v>
      </c>
      <c r="Q27" s="270">
        <v>178.46574848239013</v>
      </c>
      <c r="R27" s="270">
        <v>181.14701350229521</v>
      </c>
      <c r="S27" s="270">
        <v>182.7240049661207</v>
      </c>
      <c r="T27" s="270">
        <v>181.92666375011993</v>
      </c>
      <c r="U27" s="270">
        <v>181.14649524695579</v>
      </c>
      <c r="V27" s="270">
        <v>182.87823428175668</v>
      </c>
      <c r="W27" s="270">
        <v>184.6236801371312</v>
      </c>
      <c r="X27" s="270">
        <v>181.89439293678618</v>
      </c>
      <c r="Y27" s="270">
        <v>182.75490258475571</v>
      </c>
      <c r="Z27" s="270">
        <v>182.41949116853274</v>
      </c>
      <c r="AA27" s="270">
        <v>180.08030908225592</v>
      </c>
      <c r="AB27" s="270">
        <v>180.7763839875773</v>
      </c>
      <c r="AC27" s="270">
        <v>179.25361684591985</v>
      </c>
      <c r="AD27" s="270">
        <v>177.78430889265195</v>
      </c>
      <c r="AE27" s="270">
        <v>179.6910613051005</v>
      </c>
      <c r="AF27" s="270">
        <v>179.96998052291087</v>
      </c>
      <c r="AG27" s="270">
        <v>177.65194792861504</v>
      </c>
    </row>
    <row r="28" spans="2:33" x14ac:dyDescent="0.25">
      <c r="B28" s="165" t="s">
        <v>241</v>
      </c>
      <c r="C28" s="270">
        <v>59.605734554639163</v>
      </c>
      <c r="D28" s="270">
        <v>60.567174529040756</v>
      </c>
      <c r="E28" s="270">
        <v>61.528614503442348</v>
      </c>
      <c r="F28" s="270">
        <v>62.490054477843941</v>
      </c>
      <c r="G28" s="270">
        <v>63.451494452245534</v>
      </c>
      <c r="H28" s="270">
        <v>64.412934426647126</v>
      </c>
      <c r="I28" s="270">
        <v>65.374374401048726</v>
      </c>
      <c r="J28" s="270">
        <v>66.335814375450326</v>
      </c>
      <c r="K28" s="270">
        <v>67.297254349851926</v>
      </c>
      <c r="L28" s="270">
        <v>68.258694324253526</v>
      </c>
      <c r="M28" s="270">
        <v>69.220134298655125</v>
      </c>
      <c r="N28" s="270">
        <v>70.181574273056725</v>
      </c>
      <c r="O28" s="270">
        <v>71.143014247458325</v>
      </c>
      <c r="P28" s="270">
        <v>72.10445422185991</v>
      </c>
      <c r="Q28" s="270">
        <v>70.446418889913772</v>
      </c>
      <c r="R28" s="270">
        <v>72.46225573964233</v>
      </c>
      <c r="S28" s="270">
        <v>77.416673096021398</v>
      </c>
      <c r="T28" s="270">
        <v>72.906725329216698</v>
      </c>
      <c r="U28" s="270">
        <v>74.864325899813878</v>
      </c>
      <c r="V28" s="270">
        <v>74.843593032552775</v>
      </c>
      <c r="W28" s="270">
        <v>74.926322218663785</v>
      </c>
      <c r="X28" s="270">
        <v>74.019462195136128</v>
      </c>
      <c r="Y28" s="270">
        <v>81.054964631942497</v>
      </c>
      <c r="Z28" s="270">
        <v>80.068371818951675</v>
      </c>
      <c r="AA28" s="270">
        <v>74.723238566747085</v>
      </c>
      <c r="AB28" s="270">
        <v>78.55597360287689</v>
      </c>
      <c r="AC28" s="270">
        <v>77.405939097307524</v>
      </c>
      <c r="AD28" s="270">
        <v>78.853506929309361</v>
      </c>
      <c r="AE28" s="270">
        <v>85.003746508632233</v>
      </c>
      <c r="AF28" s="270">
        <v>77.666647661605765</v>
      </c>
      <c r="AG28" s="270">
        <v>76.999636382679498</v>
      </c>
    </row>
    <row r="29" spans="2:33" ht="14.25" customHeight="1" x14ac:dyDescent="0.25">
      <c r="B29" s="165" t="s">
        <v>242</v>
      </c>
      <c r="C29" s="270">
        <v>139.59983825809118</v>
      </c>
      <c r="D29" s="270">
        <v>140.00363618952491</v>
      </c>
      <c r="E29" s="270">
        <v>140.40743412095864</v>
      </c>
      <c r="F29" s="270">
        <v>140.81123205239237</v>
      </c>
      <c r="G29" s="270">
        <v>141.2150299838261</v>
      </c>
      <c r="H29" s="270">
        <v>141.61882791525983</v>
      </c>
      <c r="I29" s="270">
        <v>142.02262584669356</v>
      </c>
      <c r="J29" s="270">
        <v>142.42642377812729</v>
      </c>
      <c r="K29" s="270">
        <v>142.83022170956102</v>
      </c>
      <c r="L29" s="270">
        <v>143.23401964099475</v>
      </c>
      <c r="M29" s="270">
        <v>143.63781757242847</v>
      </c>
      <c r="N29" s="270">
        <v>144.0416155038622</v>
      </c>
      <c r="O29" s="270">
        <v>144.44541343529593</v>
      </c>
      <c r="P29" s="270">
        <v>144.84921136672949</v>
      </c>
      <c r="Q29" s="270">
        <v>150.35762250518468</v>
      </c>
      <c r="R29" s="270">
        <v>150.52670238207847</v>
      </c>
      <c r="S29" s="270">
        <v>149.89223958535396</v>
      </c>
      <c r="T29" s="270">
        <v>149.22420363055704</v>
      </c>
      <c r="U29" s="270">
        <v>152.19430828190255</v>
      </c>
      <c r="V29" s="270">
        <v>152.40447617729816</v>
      </c>
      <c r="W29" s="270">
        <v>154.14106932578511</v>
      </c>
      <c r="X29" s="270">
        <v>156.4791048477519</v>
      </c>
      <c r="Y29" s="270">
        <v>158.60936249991391</v>
      </c>
      <c r="Z29" s="270">
        <v>157.4211724143299</v>
      </c>
      <c r="AA29" s="270">
        <v>156.1576069900959</v>
      </c>
      <c r="AB29" s="270">
        <v>156.84301125593916</v>
      </c>
      <c r="AC29" s="270">
        <v>156.35091295529321</v>
      </c>
      <c r="AD29" s="270">
        <v>155.02081346409008</v>
      </c>
      <c r="AE29" s="270">
        <v>155.45181685852319</v>
      </c>
      <c r="AF29" s="270">
        <v>154.9238585695268</v>
      </c>
      <c r="AG29" s="270">
        <v>153.03008213621698</v>
      </c>
    </row>
    <row r="30" spans="2:33" ht="14.25" customHeight="1" x14ac:dyDescent="0.25">
      <c r="B30" s="165" t="s">
        <v>243</v>
      </c>
      <c r="C30" s="270">
        <v>171.66782055096451</v>
      </c>
      <c r="D30" s="270">
        <v>171.66782055096451</v>
      </c>
      <c r="E30" s="270">
        <v>171.66782055096451</v>
      </c>
      <c r="F30" s="270">
        <v>171.66782055096451</v>
      </c>
      <c r="G30" s="270">
        <v>171.66782055096451</v>
      </c>
      <c r="H30" s="270">
        <v>171.66782055096451</v>
      </c>
      <c r="I30" s="270">
        <v>171.66782055096451</v>
      </c>
      <c r="J30" s="270">
        <v>171.66782055096451</v>
      </c>
      <c r="K30" s="270">
        <v>171.66782055096451</v>
      </c>
      <c r="L30" s="270">
        <v>171.66782055096451</v>
      </c>
      <c r="M30" s="270">
        <v>171.66782055096451</v>
      </c>
      <c r="N30" s="270">
        <v>171.66782055096451</v>
      </c>
      <c r="O30" s="270">
        <v>171.66782055096451</v>
      </c>
      <c r="P30" s="270">
        <v>171.66782055096451</v>
      </c>
      <c r="Q30" s="270">
        <v>171.71198945995769</v>
      </c>
      <c r="R30" s="270">
        <v>171.45511624613204</v>
      </c>
      <c r="S30" s="270">
        <v>171.06869456081205</v>
      </c>
      <c r="T30" s="270">
        <v>171.40205850709714</v>
      </c>
      <c r="U30" s="270">
        <v>172.35453023130515</v>
      </c>
      <c r="V30" s="270">
        <v>172.95279260477221</v>
      </c>
      <c r="W30" s="270">
        <v>172.95279260477221</v>
      </c>
      <c r="X30" s="270">
        <v>173.70537745764676</v>
      </c>
      <c r="Y30" s="270">
        <v>173.73133399366344</v>
      </c>
      <c r="Z30" s="270">
        <v>173.10061962728142</v>
      </c>
      <c r="AA30" s="270">
        <v>171.86654633557436</v>
      </c>
      <c r="AB30" s="270">
        <v>170.8207030202561</v>
      </c>
      <c r="AC30" s="270">
        <v>170.31650383099372</v>
      </c>
      <c r="AD30" s="270">
        <v>169.15228364391123</v>
      </c>
      <c r="AE30" s="270">
        <v>168.57403127490286</v>
      </c>
      <c r="AF30" s="270">
        <v>168.09676525676548</v>
      </c>
      <c r="AG30" s="270">
        <v>167.38467543558562</v>
      </c>
    </row>
    <row r="31" spans="2:33" x14ac:dyDescent="0.25">
      <c r="B31" s="165" t="s">
        <v>244</v>
      </c>
      <c r="C31" s="270">
        <v>187.96440980169032</v>
      </c>
      <c r="D31" s="270">
        <v>190.65493849505623</v>
      </c>
      <c r="E31" s="270">
        <v>193.34546718842213</v>
      </c>
      <c r="F31" s="270">
        <v>196.03599588178804</v>
      </c>
      <c r="G31" s="270">
        <v>198.72652457515395</v>
      </c>
      <c r="H31" s="270">
        <v>201.41705326851985</v>
      </c>
      <c r="I31" s="270">
        <v>204.10758196188576</v>
      </c>
      <c r="J31" s="270">
        <v>206.79811065525166</v>
      </c>
      <c r="K31" s="270">
        <v>209.48863934861757</v>
      </c>
      <c r="L31" s="270">
        <v>212.17916804198347</v>
      </c>
      <c r="M31" s="270">
        <v>214.86969673534938</v>
      </c>
      <c r="N31" s="270">
        <v>217.56022542871528</v>
      </c>
      <c r="O31" s="270">
        <v>220.25075412208119</v>
      </c>
      <c r="P31" s="270">
        <v>222.94128281544727</v>
      </c>
      <c r="Q31" s="270">
        <v>217.3880830754473</v>
      </c>
      <c r="R31" s="270">
        <v>224.79234939544727</v>
      </c>
      <c r="S31" s="270">
        <v>239.60088203544728</v>
      </c>
      <c r="T31" s="270">
        <v>226.64341597544728</v>
      </c>
      <c r="U31" s="270">
        <v>232.19661571544731</v>
      </c>
      <c r="V31" s="270">
        <v>232.19661571544731</v>
      </c>
      <c r="W31" s="270">
        <v>232.19661571544731</v>
      </c>
      <c r="X31" s="270">
        <v>228.49448255544729</v>
      </c>
      <c r="Y31" s="270">
        <v>247.00514835544732</v>
      </c>
      <c r="Z31" s="270">
        <v>243.3030151954473</v>
      </c>
      <c r="AA31" s="270">
        <v>228.49448255544729</v>
      </c>
      <c r="AB31" s="270">
        <v>237.74981545544728</v>
      </c>
      <c r="AC31" s="270">
        <v>234.04768229544732</v>
      </c>
      <c r="AD31" s="270">
        <v>237.74981545544728</v>
      </c>
      <c r="AE31" s="270">
        <v>254.40941467544729</v>
      </c>
      <c r="AF31" s="270">
        <v>234.04768229544732</v>
      </c>
      <c r="AG31" s="270">
        <v>232.19661571544731</v>
      </c>
    </row>
    <row r="32" spans="2:33" x14ac:dyDescent="0.25">
      <c r="B32" s="165" t="s">
        <v>245</v>
      </c>
      <c r="C32" s="270">
        <v>131.63121139931744</v>
      </c>
      <c r="D32" s="270">
        <v>132.77995715568395</v>
      </c>
      <c r="E32" s="270">
        <v>133.92870291205045</v>
      </c>
      <c r="F32" s="270">
        <v>135.07744866841696</v>
      </c>
      <c r="G32" s="270">
        <v>136.22619442478347</v>
      </c>
      <c r="H32" s="270">
        <v>137.37494018114998</v>
      </c>
      <c r="I32" s="270">
        <v>138.52368593751649</v>
      </c>
      <c r="J32" s="270">
        <v>139.672431693883</v>
      </c>
      <c r="K32" s="270">
        <v>140.82117745024951</v>
      </c>
      <c r="L32" s="270">
        <v>141.96992320661602</v>
      </c>
      <c r="M32" s="270">
        <v>143.11866896298253</v>
      </c>
      <c r="N32" s="270">
        <v>144.26741471934903</v>
      </c>
      <c r="O32" s="270">
        <v>145.41616047571554</v>
      </c>
      <c r="P32" s="270">
        <v>146.56490623208194</v>
      </c>
      <c r="Q32" s="270">
        <v>144.20695441638227</v>
      </c>
      <c r="R32" s="270">
        <v>147.35089017064848</v>
      </c>
      <c r="S32" s="270">
        <v>153.6387616791809</v>
      </c>
      <c r="T32" s="270">
        <v>147.68580243686009</v>
      </c>
      <c r="U32" s="270">
        <v>150.04375425255975</v>
      </c>
      <c r="V32" s="270">
        <v>150.04375425255975</v>
      </c>
      <c r="W32" s="270">
        <v>150.04375425255975</v>
      </c>
      <c r="X32" s="270">
        <v>148.02071470307169</v>
      </c>
      <c r="Y32" s="270">
        <v>155.8805540887372</v>
      </c>
      <c r="Z32" s="270">
        <v>154.30858621160411</v>
      </c>
      <c r="AA32" s="270">
        <v>148.02071470307169</v>
      </c>
      <c r="AB32" s="270">
        <v>151.4995627235495</v>
      </c>
      <c r="AC32" s="270">
        <v>149.92759484641641</v>
      </c>
      <c r="AD32" s="270">
        <v>151.4995627235495</v>
      </c>
      <c r="AE32" s="270">
        <v>158.57341817064847</v>
      </c>
      <c r="AF32" s="270">
        <v>149.92759484641641</v>
      </c>
      <c r="AG32" s="270">
        <v>149.14161090784984</v>
      </c>
    </row>
    <row r="33" spans="2:33" x14ac:dyDescent="0.25">
      <c r="B33" s="187" t="s">
        <v>246</v>
      </c>
      <c r="C33" s="271">
        <v>142.32389915663475</v>
      </c>
      <c r="D33" s="271">
        <v>143.46913315652139</v>
      </c>
      <c r="E33" s="271">
        <v>144.61436715640804</v>
      </c>
      <c r="F33" s="271">
        <v>145.75960115629468</v>
      </c>
      <c r="G33" s="271">
        <v>146.90483515618132</v>
      </c>
      <c r="H33" s="271">
        <v>148.05006915606796</v>
      </c>
      <c r="I33" s="271">
        <v>149.1953031559546</v>
      </c>
      <c r="J33" s="271">
        <v>150.34053715584125</v>
      </c>
      <c r="K33" s="271">
        <v>151.48577115572789</v>
      </c>
      <c r="L33" s="271">
        <v>152.63100515561453</v>
      </c>
      <c r="M33" s="271">
        <v>153.77623915550117</v>
      </c>
      <c r="N33" s="271">
        <v>154.92147315538782</v>
      </c>
      <c r="O33" s="271">
        <v>156.06670715527446</v>
      </c>
      <c r="P33" s="271">
        <v>157.21194115516101</v>
      </c>
      <c r="Q33" s="271">
        <v>154.85398933946135</v>
      </c>
      <c r="R33" s="271">
        <v>157.99792509372759</v>
      </c>
      <c r="S33" s="271">
        <v>164.28579660225998</v>
      </c>
      <c r="T33" s="271">
        <v>158.31551312785726</v>
      </c>
      <c r="U33" s="271">
        <v>160.67346494355689</v>
      </c>
      <c r="V33" s="271">
        <v>160.67346494355689</v>
      </c>
      <c r="W33" s="271">
        <v>160.67346494355689</v>
      </c>
      <c r="X33" s="271">
        <v>158.63310116198696</v>
      </c>
      <c r="Y33" s="271">
        <v>166.49294054765249</v>
      </c>
      <c r="Z33" s="271">
        <v>164.92097267051938</v>
      </c>
      <c r="AA33" s="271">
        <v>158.63310116198696</v>
      </c>
      <c r="AB33" s="271">
        <v>162.09462495038287</v>
      </c>
      <c r="AC33" s="271">
        <v>160.52265707324975</v>
      </c>
      <c r="AD33" s="271">
        <v>162.09462495038287</v>
      </c>
      <c r="AE33" s="271">
        <v>169.16848039748183</v>
      </c>
      <c r="AF33" s="271">
        <v>160.52265707324975</v>
      </c>
      <c r="AG33" s="271">
        <v>159.7366731346832</v>
      </c>
    </row>
    <row r="34" spans="2:33" x14ac:dyDescent="0.25">
      <c r="B34" s="267"/>
      <c r="C34" s="268"/>
      <c r="D34" s="268"/>
      <c r="E34" s="268"/>
      <c r="F34" s="268"/>
      <c r="G34" s="268"/>
      <c r="H34" s="268"/>
      <c r="I34" s="268"/>
      <c r="J34" s="268"/>
      <c r="K34" s="268"/>
      <c r="L34" s="268"/>
      <c r="M34" s="268"/>
      <c r="N34" s="268"/>
      <c r="O34" s="268"/>
      <c r="P34" s="268"/>
      <c r="Q34" s="268"/>
      <c r="R34" s="268"/>
      <c r="S34" s="268"/>
      <c r="T34" s="268"/>
      <c r="U34" s="268"/>
      <c r="V34" s="268"/>
      <c r="W34" s="268"/>
      <c r="X34" s="268"/>
      <c r="Y34" s="268"/>
      <c r="Z34" s="268"/>
      <c r="AA34" s="268"/>
      <c r="AB34" s="268"/>
      <c r="AC34" s="268"/>
      <c r="AD34" s="268"/>
      <c r="AE34" s="268"/>
      <c r="AF34" s="268"/>
    </row>
    <row r="38" spans="2:33" x14ac:dyDescent="0.25">
      <c r="B38" s="145" t="s">
        <v>398</v>
      </c>
      <c r="C38" s="183"/>
      <c r="D38" s="183"/>
      <c r="E38" s="183"/>
      <c r="F38" s="183"/>
      <c r="G38" s="183"/>
      <c r="H38" s="183"/>
      <c r="I38" s="183"/>
      <c r="J38" s="183"/>
      <c r="K38" s="183"/>
      <c r="L38" s="183"/>
      <c r="M38" s="183"/>
      <c r="N38" s="183"/>
      <c r="O38" s="183"/>
      <c r="P38" s="183"/>
      <c r="Q38" s="183"/>
      <c r="R38" s="183"/>
      <c r="S38" s="183"/>
      <c r="T38" s="183"/>
      <c r="U38" s="183"/>
      <c r="V38" s="183"/>
      <c r="W38" s="183"/>
      <c r="X38" s="183"/>
      <c r="Y38" s="183"/>
      <c r="Z38" s="183"/>
      <c r="AA38" s="183"/>
    </row>
    <row r="39" spans="2:33" x14ac:dyDescent="0.25">
      <c r="B39" s="288"/>
      <c r="C39" s="300" t="s">
        <v>357</v>
      </c>
      <c r="D39" s="300"/>
      <c r="E39" s="300"/>
      <c r="F39" s="300"/>
      <c r="G39" s="300"/>
      <c r="H39" s="300"/>
      <c r="I39" s="300"/>
      <c r="J39" s="300"/>
      <c r="K39" s="300"/>
      <c r="L39" s="300"/>
      <c r="M39" s="300"/>
      <c r="N39" s="300"/>
      <c r="O39" s="300"/>
      <c r="P39" s="300"/>
      <c r="Q39" s="300"/>
      <c r="R39" s="300"/>
      <c r="S39" s="300"/>
      <c r="T39" s="300"/>
      <c r="U39" s="300"/>
      <c r="V39" s="300"/>
      <c r="W39" s="300"/>
      <c r="X39" s="300"/>
      <c r="Y39" s="300"/>
      <c r="Z39" s="300"/>
      <c r="AA39" s="300"/>
      <c r="AB39" s="300"/>
      <c r="AC39" s="300"/>
      <c r="AD39" s="300"/>
      <c r="AE39" s="300"/>
      <c r="AF39" s="300"/>
      <c r="AG39" s="300"/>
    </row>
    <row r="40" spans="2:33" x14ac:dyDescent="0.25">
      <c r="B40" s="189"/>
      <c r="C40" s="190">
        <v>1990</v>
      </c>
      <c r="D40" s="190">
        <v>1991</v>
      </c>
      <c r="E40" s="190">
        <v>1992</v>
      </c>
      <c r="F40" s="190">
        <v>1993</v>
      </c>
      <c r="G40" s="190">
        <v>1994</v>
      </c>
      <c r="H40" s="190">
        <v>1995</v>
      </c>
      <c r="I40" s="190">
        <v>1996</v>
      </c>
      <c r="J40" s="190">
        <v>1997</v>
      </c>
      <c r="K40" s="190">
        <v>1998</v>
      </c>
      <c r="L40" s="190">
        <v>1999</v>
      </c>
      <c r="M40" s="190">
        <v>2000</v>
      </c>
      <c r="N40" s="190">
        <v>2001</v>
      </c>
      <c r="O40" s="190">
        <v>2002</v>
      </c>
      <c r="P40" s="190">
        <v>2003</v>
      </c>
      <c r="Q40" s="190">
        <v>2004</v>
      </c>
      <c r="R40" s="190">
        <v>2005</v>
      </c>
      <c r="S40" s="190">
        <v>2006</v>
      </c>
      <c r="T40" s="190">
        <v>2007</v>
      </c>
      <c r="U40" s="190">
        <v>2008</v>
      </c>
      <c r="V40" s="190">
        <v>2009</v>
      </c>
      <c r="W40" s="190">
        <v>2010</v>
      </c>
      <c r="X40" s="190">
        <v>2011</v>
      </c>
      <c r="Y40" s="190">
        <v>2012</v>
      </c>
      <c r="Z40" s="190">
        <v>2013</v>
      </c>
      <c r="AA40" s="190">
        <v>2014</v>
      </c>
      <c r="AB40" s="190">
        <v>2015</v>
      </c>
      <c r="AC40" s="190">
        <v>2016</v>
      </c>
      <c r="AD40" s="190">
        <v>2017</v>
      </c>
      <c r="AE40" s="190">
        <v>2018</v>
      </c>
      <c r="AF40" s="190">
        <v>2019</v>
      </c>
      <c r="AG40" s="190">
        <v>2020</v>
      </c>
    </row>
    <row r="41" spans="2:33" x14ac:dyDescent="0.25">
      <c r="B41" s="165" t="s">
        <v>223</v>
      </c>
      <c r="C41" s="263">
        <v>0.74378553388205826</v>
      </c>
      <c r="D41" s="263">
        <v>0.74432120955007663</v>
      </c>
      <c r="E41" s="263">
        <v>0.74485688521809501</v>
      </c>
      <c r="F41" s="263">
        <v>0.74539256088611339</v>
      </c>
      <c r="G41" s="263">
        <v>0.74592823655413176</v>
      </c>
      <c r="H41" s="263">
        <v>0.74646391222215014</v>
      </c>
      <c r="I41" s="263">
        <v>0.74699958789016851</v>
      </c>
      <c r="J41" s="263">
        <v>0.74753526355818689</v>
      </c>
      <c r="K41" s="263">
        <v>0.74807093922620527</v>
      </c>
      <c r="L41" s="263">
        <v>0.74860661489422364</v>
      </c>
      <c r="M41" s="263">
        <v>0.74914229056224202</v>
      </c>
      <c r="N41" s="263">
        <v>0.7496779662302604</v>
      </c>
      <c r="O41" s="263">
        <v>0.75021364189827877</v>
      </c>
      <c r="P41" s="263">
        <v>0.75074931756629781</v>
      </c>
      <c r="Q41" s="263">
        <v>0.75092915685188921</v>
      </c>
      <c r="R41" s="263">
        <v>0.75144713015443687</v>
      </c>
      <c r="S41" s="263">
        <v>0.75159709103113548</v>
      </c>
      <c r="T41" s="263">
        <v>0.75188351023085531</v>
      </c>
      <c r="U41" s="263">
        <v>0.75210653002320615</v>
      </c>
      <c r="V41" s="263">
        <v>0.75213728663659019</v>
      </c>
      <c r="W41" s="263">
        <v>0.75308595028451586</v>
      </c>
      <c r="X41" s="263">
        <v>0.75267076762001917</v>
      </c>
      <c r="Y41" s="263">
        <v>0.75363520858099153</v>
      </c>
      <c r="Z41" s="263">
        <v>0.75451542999777665</v>
      </c>
      <c r="AA41" s="263">
        <v>0.75341587731726833</v>
      </c>
      <c r="AB41" s="263">
        <v>0.7535886008695224</v>
      </c>
      <c r="AC41" s="263">
        <v>0.75378475445478743</v>
      </c>
      <c r="AD41" s="263">
        <v>0.75460610659976124</v>
      </c>
      <c r="AE41" s="263">
        <v>0.75631936039405179</v>
      </c>
      <c r="AF41" s="263">
        <v>0.75540513803700926</v>
      </c>
      <c r="AG41" s="263">
        <v>0.75529688600146161</v>
      </c>
    </row>
    <row r="42" spans="2:33" x14ac:dyDescent="0.25">
      <c r="B42" s="165" t="s">
        <v>237</v>
      </c>
      <c r="C42" s="263">
        <v>0.70085087275575475</v>
      </c>
      <c r="D42" s="263">
        <v>0.70137260174307736</v>
      </c>
      <c r="E42" s="263">
        <v>0.70189433073039997</v>
      </c>
      <c r="F42" s="263">
        <v>0.70241605971772259</v>
      </c>
      <c r="G42" s="263">
        <v>0.7029377887050452</v>
      </c>
      <c r="H42" s="263">
        <v>0.70345951769236781</v>
      </c>
      <c r="I42" s="263">
        <v>0.70398124667969042</v>
      </c>
      <c r="J42" s="263">
        <v>0.70450297566701303</v>
      </c>
      <c r="K42" s="263">
        <v>0.70502470465433564</v>
      </c>
      <c r="L42" s="263">
        <v>0.70554643364165825</v>
      </c>
      <c r="M42" s="263">
        <v>0.70606816262898087</v>
      </c>
      <c r="N42" s="263">
        <v>0.70658989161630348</v>
      </c>
      <c r="O42" s="263">
        <v>0.70711162060362609</v>
      </c>
      <c r="P42" s="263">
        <v>0.70763334959094848</v>
      </c>
      <c r="Q42" s="263">
        <v>0.70733540296428565</v>
      </c>
      <c r="R42" s="263">
        <v>0.70718704320032555</v>
      </c>
      <c r="S42" s="263">
        <v>0.70680230053325477</v>
      </c>
      <c r="T42" s="263">
        <v>0.70595042987692591</v>
      </c>
      <c r="U42" s="263">
        <v>0.70611138439253818</v>
      </c>
      <c r="V42" s="263">
        <v>0.70539166846923118</v>
      </c>
      <c r="W42" s="263">
        <v>0.70515224212815752</v>
      </c>
      <c r="X42" s="263">
        <v>0.70506903122616438</v>
      </c>
      <c r="Y42" s="263">
        <v>0.70498434635422236</v>
      </c>
      <c r="Z42" s="263">
        <v>0.70363020737519233</v>
      </c>
      <c r="AA42" s="263">
        <v>0.70379771635583455</v>
      </c>
      <c r="AB42" s="263">
        <v>0.70334725704162138</v>
      </c>
      <c r="AC42" s="263">
        <v>0.70342621819049311</v>
      </c>
      <c r="AD42" s="263">
        <v>0.70345451197979592</v>
      </c>
      <c r="AE42" s="263">
        <v>0.70330340619167919</v>
      </c>
      <c r="AF42" s="263">
        <v>0.70330557296000373</v>
      </c>
      <c r="AG42" s="263">
        <v>0.70273714664013542</v>
      </c>
    </row>
    <row r="43" spans="2:33" x14ac:dyDescent="0.25">
      <c r="B43" s="165" t="s">
        <v>238</v>
      </c>
      <c r="C43" s="263">
        <v>0.69295137470628732</v>
      </c>
      <c r="D43" s="263">
        <v>0.69474330369218618</v>
      </c>
      <c r="E43" s="263">
        <v>0.69653523267808504</v>
      </c>
      <c r="F43" s="263">
        <v>0.6983271616639839</v>
      </c>
      <c r="G43" s="263">
        <v>0.70011909064988276</v>
      </c>
      <c r="H43" s="263">
        <v>0.70191101963578162</v>
      </c>
      <c r="I43" s="263">
        <v>0.70370294862168048</v>
      </c>
      <c r="J43" s="263">
        <v>0.70549487760757934</v>
      </c>
      <c r="K43" s="263">
        <v>0.7072868065934782</v>
      </c>
      <c r="L43" s="263">
        <v>0.70907873557937706</v>
      </c>
      <c r="M43" s="263">
        <v>0.71087066456527592</v>
      </c>
      <c r="N43" s="263">
        <v>0.71266259355117478</v>
      </c>
      <c r="O43" s="263">
        <v>0.71445452253707364</v>
      </c>
      <c r="P43" s="263">
        <v>0.71624645152297284</v>
      </c>
      <c r="Q43" s="263">
        <v>0.71494948646578615</v>
      </c>
      <c r="R43" s="263">
        <v>0.71730437544006709</v>
      </c>
      <c r="S43" s="263">
        <v>0.72159288106363317</v>
      </c>
      <c r="T43" s="263">
        <v>0.71760776106757507</v>
      </c>
      <c r="U43" s="263">
        <v>0.71920989884001996</v>
      </c>
      <c r="V43" s="263">
        <v>0.71906869392858008</v>
      </c>
      <c r="W43" s="263">
        <v>0.71700162277740831</v>
      </c>
      <c r="X43" s="263">
        <v>0.7175404718335332</v>
      </c>
      <c r="Y43" s="263">
        <v>0.72278685995681735</v>
      </c>
      <c r="Z43" s="263">
        <v>0.72197948262585354</v>
      </c>
      <c r="AA43" s="263">
        <v>0.71799916000572717</v>
      </c>
      <c r="AB43" s="263">
        <v>0.7208541022624918</v>
      </c>
      <c r="AC43" s="263">
        <v>0.71982658010636524</v>
      </c>
      <c r="AD43" s="263">
        <v>0.72122002421493392</v>
      </c>
      <c r="AE43" s="263">
        <v>0.72575801963570863</v>
      </c>
      <c r="AF43" s="263">
        <v>0.72043600935478636</v>
      </c>
      <c r="AG43" s="263">
        <v>0.72048354817497728</v>
      </c>
    </row>
    <row r="44" spans="2:33" x14ac:dyDescent="0.25">
      <c r="B44" s="165" t="s">
        <v>239</v>
      </c>
      <c r="C44" s="263">
        <v>0.69464045446375144</v>
      </c>
      <c r="D44" s="263">
        <v>0.69538382803477305</v>
      </c>
      <c r="E44" s="263">
        <v>0.69612720160579467</v>
      </c>
      <c r="F44" s="263">
        <v>0.69687057517681628</v>
      </c>
      <c r="G44" s="263">
        <v>0.69761394874783789</v>
      </c>
      <c r="H44" s="263">
        <v>0.6983573223188595</v>
      </c>
      <c r="I44" s="263">
        <v>0.69910069588988111</v>
      </c>
      <c r="J44" s="263">
        <v>0.69984406946090272</v>
      </c>
      <c r="K44" s="263">
        <v>0.70058744303192433</v>
      </c>
      <c r="L44" s="263">
        <v>0.70133081660294594</v>
      </c>
      <c r="M44" s="263">
        <v>0.70207419017396755</v>
      </c>
      <c r="N44" s="263">
        <v>0.70281756374498916</v>
      </c>
      <c r="O44" s="263">
        <v>0.70356093731601077</v>
      </c>
      <c r="P44" s="263">
        <v>0.70430431088703238</v>
      </c>
      <c r="Q44" s="263">
        <v>0.70889957030631345</v>
      </c>
      <c r="R44" s="263">
        <v>0.69327950760018475</v>
      </c>
      <c r="S44" s="263">
        <v>0.68004829083997131</v>
      </c>
      <c r="T44" s="263">
        <v>0.69059239802848882</v>
      </c>
      <c r="U44" s="263">
        <v>0.6977172808459472</v>
      </c>
      <c r="V44" s="263">
        <v>0.67645573797719938</v>
      </c>
      <c r="W44" s="263">
        <v>0.67101196899543603</v>
      </c>
      <c r="X44" s="263">
        <v>0.68575565439780906</v>
      </c>
      <c r="Y44" s="263">
        <v>0.6921657370100287</v>
      </c>
      <c r="Z44" s="263">
        <v>0.69271873131070538</v>
      </c>
      <c r="AA44" s="263">
        <v>0.69444777986261885</v>
      </c>
      <c r="AB44" s="263">
        <v>0.70321780970319159</v>
      </c>
      <c r="AC44" s="263">
        <v>0.69756985219883971</v>
      </c>
      <c r="AD44" s="263">
        <v>0.70028064262077894</v>
      </c>
      <c r="AE44" s="263">
        <v>0.69580303418963529</v>
      </c>
      <c r="AF44" s="263">
        <v>0.68479377680369391</v>
      </c>
      <c r="AG44" s="263">
        <v>0.68891200163802446</v>
      </c>
    </row>
    <row r="45" spans="2:33" x14ac:dyDescent="0.25">
      <c r="B45" s="165" t="s">
        <v>240</v>
      </c>
      <c r="C45" s="263">
        <v>0.74512726046815403</v>
      </c>
      <c r="D45" s="263">
        <v>0.74526504680597438</v>
      </c>
      <c r="E45" s="263">
        <v>0.74540283314379474</v>
      </c>
      <c r="F45" s="263">
        <v>0.7455406194816151</v>
      </c>
      <c r="G45" s="263">
        <v>0.74567840581943545</v>
      </c>
      <c r="H45" s="263">
        <v>0.74581619215725581</v>
      </c>
      <c r="I45" s="263">
        <v>0.74595397849507616</v>
      </c>
      <c r="J45" s="263">
        <v>0.74609176483289652</v>
      </c>
      <c r="K45" s="263">
        <v>0.74622955117071688</v>
      </c>
      <c r="L45" s="263">
        <v>0.74636733750853723</v>
      </c>
      <c r="M45" s="263">
        <v>0.74650512384635759</v>
      </c>
      <c r="N45" s="263">
        <v>0.74664291018417794</v>
      </c>
      <c r="O45" s="263">
        <v>0.7467806965219983</v>
      </c>
      <c r="P45" s="263">
        <v>0.74691848285981932</v>
      </c>
      <c r="Q45" s="263">
        <v>0.74646064324403116</v>
      </c>
      <c r="R45" s="263">
        <v>0.74586544626539653</v>
      </c>
      <c r="S45" s="263">
        <v>0.74617359838551844</v>
      </c>
      <c r="T45" s="263">
        <v>0.7456259852677356</v>
      </c>
      <c r="U45" s="263">
        <v>0.74623926245321759</v>
      </c>
      <c r="V45" s="263">
        <v>0.74570669620590491</v>
      </c>
      <c r="W45" s="263">
        <v>0.74556410469325596</v>
      </c>
      <c r="X45" s="263">
        <v>0.74577858399610475</v>
      </c>
      <c r="Y45" s="263">
        <v>0.74649143944702256</v>
      </c>
      <c r="Z45" s="263">
        <v>0.74638493217707669</v>
      </c>
      <c r="AA45" s="263">
        <v>0.74631415643058885</v>
      </c>
      <c r="AB45" s="263">
        <v>0.74644558342046585</v>
      </c>
      <c r="AC45" s="263">
        <v>0.74666001981782426</v>
      </c>
      <c r="AD45" s="263">
        <v>0.7472367107132879</v>
      </c>
      <c r="AE45" s="263">
        <v>0.74727081421112818</v>
      </c>
      <c r="AF45" s="263">
        <v>0.74631528631942723</v>
      </c>
      <c r="AG45" s="263">
        <v>0.74698657243119138</v>
      </c>
    </row>
    <row r="46" spans="2:33" x14ac:dyDescent="0.25">
      <c r="B46" s="165" t="s">
        <v>241</v>
      </c>
      <c r="C46" s="263">
        <v>0.69341937010473575</v>
      </c>
      <c r="D46" s="263">
        <v>0.69525323980927567</v>
      </c>
      <c r="E46" s="263">
        <v>0.69708710951381558</v>
      </c>
      <c r="F46" s="263">
        <v>0.6989209792183555</v>
      </c>
      <c r="G46" s="263">
        <v>0.70075484892289541</v>
      </c>
      <c r="H46" s="263">
        <v>0.70258871862743533</v>
      </c>
      <c r="I46" s="263">
        <v>0.70442258833197524</v>
      </c>
      <c r="J46" s="263">
        <v>0.70625645803651516</v>
      </c>
      <c r="K46" s="263">
        <v>0.70809032774105507</v>
      </c>
      <c r="L46" s="263">
        <v>0.70992419744559498</v>
      </c>
      <c r="M46" s="263">
        <v>0.7117580671501349</v>
      </c>
      <c r="N46" s="263">
        <v>0.71359193685467481</v>
      </c>
      <c r="O46" s="263">
        <v>0.71542580655921473</v>
      </c>
      <c r="P46" s="263">
        <v>0.71725967626375497</v>
      </c>
      <c r="Q46" s="263">
        <v>0.71526201246006971</v>
      </c>
      <c r="R46" s="263">
        <v>0.71744959300577527</v>
      </c>
      <c r="S46" s="263">
        <v>0.72200086559262333</v>
      </c>
      <c r="T46" s="263">
        <v>0.71774933024113041</v>
      </c>
      <c r="U46" s="263">
        <v>0.71959531286758549</v>
      </c>
      <c r="V46" s="263">
        <v>0.71965245258754074</v>
      </c>
      <c r="W46" s="263">
        <v>0.71960239940710113</v>
      </c>
      <c r="X46" s="263">
        <v>0.71814168358284025</v>
      </c>
      <c r="Y46" s="263">
        <v>0.72376617809636268</v>
      </c>
      <c r="Z46" s="263">
        <v>0.72295425884922393</v>
      </c>
      <c r="AA46" s="263">
        <v>0.71852880850536738</v>
      </c>
      <c r="AB46" s="263">
        <v>0.7213228559595829</v>
      </c>
      <c r="AC46" s="263">
        <v>0.72028873436772356</v>
      </c>
      <c r="AD46" s="263">
        <v>0.72156660515039628</v>
      </c>
      <c r="AE46" s="263">
        <v>0.72616673328100723</v>
      </c>
      <c r="AF46" s="263">
        <v>0.72051184200392704</v>
      </c>
      <c r="AG46" s="263">
        <v>0.7201273518278386</v>
      </c>
    </row>
    <row r="47" spans="2:33" ht="14.25" customHeight="1" x14ac:dyDescent="0.25">
      <c r="B47" s="165" t="s">
        <v>242</v>
      </c>
      <c r="C47" s="263">
        <v>0.68466190470575894</v>
      </c>
      <c r="D47" s="263">
        <v>0.68586420228870626</v>
      </c>
      <c r="E47" s="263">
        <v>0.68706649987165358</v>
      </c>
      <c r="F47" s="263">
        <v>0.6882687974546009</v>
      </c>
      <c r="G47" s="263">
        <v>0.68947109503754822</v>
      </c>
      <c r="H47" s="263">
        <v>0.69067339262049554</v>
      </c>
      <c r="I47" s="263">
        <v>0.69187569020344286</v>
      </c>
      <c r="J47" s="263">
        <v>0.69307798778639018</v>
      </c>
      <c r="K47" s="263">
        <v>0.6942802853693375</v>
      </c>
      <c r="L47" s="263">
        <v>0.69548258295228482</v>
      </c>
      <c r="M47" s="263">
        <v>0.69668488053523214</v>
      </c>
      <c r="N47" s="263">
        <v>0.69788717811817946</v>
      </c>
      <c r="O47" s="263">
        <v>0.69908947570112678</v>
      </c>
      <c r="P47" s="263">
        <v>0.70029177328407466</v>
      </c>
      <c r="Q47" s="263">
        <v>0.71910949515336919</v>
      </c>
      <c r="R47" s="263">
        <v>0.71301434503384042</v>
      </c>
      <c r="S47" s="263">
        <v>0.71319501782160277</v>
      </c>
      <c r="T47" s="263">
        <v>0.71303408468059926</v>
      </c>
      <c r="U47" s="263">
        <v>0.72719212896831364</v>
      </c>
      <c r="V47" s="263">
        <v>0.73083692445030934</v>
      </c>
      <c r="W47" s="263">
        <v>0.73535411813173623</v>
      </c>
      <c r="X47" s="263">
        <v>0.73393701942476697</v>
      </c>
      <c r="Y47" s="263">
        <v>0.73746393300828728</v>
      </c>
      <c r="Z47" s="263">
        <v>0.74147832423854454</v>
      </c>
      <c r="AA47" s="263">
        <v>0.74313539688227648</v>
      </c>
      <c r="AB47" s="263">
        <v>0.74598140422394599</v>
      </c>
      <c r="AC47" s="263">
        <v>0.74853210362388134</v>
      </c>
      <c r="AD47" s="263">
        <v>0.75225629151454065</v>
      </c>
      <c r="AE47" s="263">
        <v>0.75326427831957032</v>
      </c>
      <c r="AF47" s="263">
        <v>0.75347829546317957</v>
      </c>
      <c r="AG47" s="263">
        <v>0.75897325139104732</v>
      </c>
    </row>
    <row r="48" spans="2:33" ht="14.25" customHeight="1" x14ac:dyDescent="0.25">
      <c r="B48" s="165" t="s">
        <v>243</v>
      </c>
      <c r="C48" s="263">
        <v>0.74946666666666661</v>
      </c>
      <c r="D48" s="263">
        <v>0.74946666666666661</v>
      </c>
      <c r="E48" s="263">
        <v>0.74946666666666661</v>
      </c>
      <c r="F48" s="263">
        <v>0.74946666666666661</v>
      </c>
      <c r="G48" s="263">
        <v>0.74946666666666661</v>
      </c>
      <c r="H48" s="263">
        <v>0.74946666666666661</v>
      </c>
      <c r="I48" s="263">
        <v>0.74946666666666661</v>
      </c>
      <c r="J48" s="263">
        <v>0.74946666666666661</v>
      </c>
      <c r="K48" s="263">
        <v>0.74946666666666661</v>
      </c>
      <c r="L48" s="263">
        <v>0.74946666666666661</v>
      </c>
      <c r="M48" s="263">
        <v>0.74946666666666661</v>
      </c>
      <c r="N48" s="263">
        <v>0.74946666666666661</v>
      </c>
      <c r="O48" s="263">
        <v>0.74946666666666661</v>
      </c>
      <c r="P48" s="263">
        <v>0.74946666666666661</v>
      </c>
      <c r="Q48" s="263">
        <v>0.74946666666666661</v>
      </c>
      <c r="R48" s="263">
        <v>0.74946666666666661</v>
      </c>
      <c r="S48" s="263">
        <v>0.74946666666666661</v>
      </c>
      <c r="T48" s="263">
        <v>0.74946666666666673</v>
      </c>
      <c r="U48" s="263">
        <v>0.74946666666666661</v>
      </c>
      <c r="V48" s="263">
        <v>0.74946666666666661</v>
      </c>
      <c r="W48" s="263">
        <v>0.74946666666666661</v>
      </c>
      <c r="X48" s="263">
        <v>0.74946666666666661</v>
      </c>
      <c r="Y48" s="263">
        <v>0.74946666666666673</v>
      </c>
      <c r="Z48" s="263">
        <v>0.74946666666666661</v>
      </c>
      <c r="AA48" s="263">
        <v>0.74946666666666673</v>
      </c>
      <c r="AB48" s="263">
        <v>0.74946666666666661</v>
      </c>
      <c r="AC48" s="263">
        <v>0.74946666666666673</v>
      </c>
      <c r="AD48" s="263">
        <v>0.74946666666666661</v>
      </c>
      <c r="AE48" s="263">
        <v>0.74946666666666661</v>
      </c>
      <c r="AF48" s="263">
        <v>0.74946666666666673</v>
      </c>
      <c r="AG48" s="263">
        <v>0.74946666666666673</v>
      </c>
    </row>
    <row r="49" spans="2:33" x14ac:dyDescent="0.25">
      <c r="B49" s="165" t="s">
        <v>244</v>
      </c>
      <c r="C49" s="263">
        <v>0.71532745914706752</v>
      </c>
      <c r="D49" s="263">
        <v>0.71680283494526797</v>
      </c>
      <c r="E49" s="263">
        <v>0.71827821074346843</v>
      </c>
      <c r="F49" s="263">
        <v>0.71975358654166888</v>
      </c>
      <c r="G49" s="263">
        <v>0.72122896233986933</v>
      </c>
      <c r="H49" s="263">
        <v>0.72270433813806978</v>
      </c>
      <c r="I49" s="263">
        <v>0.72417971393627023</v>
      </c>
      <c r="J49" s="263">
        <v>0.72565508973447068</v>
      </c>
      <c r="K49" s="263">
        <v>0.72713046553267113</v>
      </c>
      <c r="L49" s="263">
        <v>0.72860584133087158</v>
      </c>
      <c r="M49" s="263">
        <v>0.73008121712907204</v>
      </c>
      <c r="N49" s="263">
        <v>0.73155659292727249</v>
      </c>
      <c r="O49" s="263">
        <v>0.73303196872547294</v>
      </c>
      <c r="P49" s="263">
        <v>0.73450734452367317</v>
      </c>
      <c r="Q49" s="263">
        <v>0.73319292401211322</v>
      </c>
      <c r="R49" s="263">
        <v>0.73493105312427198</v>
      </c>
      <c r="S49" s="263">
        <v>0.73808503613652077</v>
      </c>
      <c r="T49" s="263">
        <v>0.73534784060760094</v>
      </c>
      <c r="U49" s="263">
        <v>0.73655833160404471</v>
      </c>
      <c r="V49" s="263">
        <v>0.73655833160404471</v>
      </c>
      <c r="W49" s="263">
        <v>0.73655833160404471</v>
      </c>
      <c r="X49" s="263">
        <v>0.73575787518055102</v>
      </c>
      <c r="Y49" s="263">
        <v>0.73952021118448463</v>
      </c>
      <c r="Z49" s="263">
        <v>0.73881354257396381</v>
      </c>
      <c r="AA49" s="263">
        <v>0.73575787518055102</v>
      </c>
      <c r="AB49" s="263">
        <v>0.73771227493693881</v>
      </c>
      <c r="AC49" s="263">
        <v>0.73694906368585933</v>
      </c>
      <c r="AD49" s="263">
        <v>0.73771227493693881</v>
      </c>
      <c r="AE49" s="263">
        <v>0.74087184829982555</v>
      </c>
      <c r="AF49" s="263">
        <v>0.73694906368585933</v>
      </c>
      <c r="AG49" s="263">
        <v>0.73655833160404471</v>
      </c>
    </row>
    <row r="50" spans="2:33" x14ac:dyDescent="0.25">
      <c r="B50" s="165" t="s">
        <v>245</v>
      </c>
      <c r="C50" s="263">
        <v>0.72651197680329382</v>
      </c>
      <c r="D50" s="263">
        <v>0.72741396908186151</v>
      </c>
      <c r="E50" s="263">
        <v>0.7283159613604292</v>
      </c>
      <c r="F50" s="263">
        <v>0.72921795363899689</v>
      </c>
      <c r="G50" s="263">
        <v>0.73011994591756457</v>
      </c>
      <c r="H50" s="263">
        <v>0.73102193819613226</v>
      </c>
      <c r="I50" s="263">
        <v>0.73192393047469995</v>
      </c>
      <c r="J50" s="263">
        <v>0.73282592275326763</v>
      </c>
      <c r="K50" s="263">
        <v>0.73372791503183532</v>
      </c>
      <c r="L50" s="263">
        <v>0.73462990731040301</v>
      </c>
      <c r="M50" s="263">
        <v>0.73553189958897069</v>
      </c>
      <c r="N50" s="263">
        <v>0.73643389186753838</v>
      </c>
      <c r="O50" s="263">
        <v>0.73733588414610607</v>
      </c>
      <c r="P50" s="263">
        <v>0.73823787642467353</v>
      </c>
      <c r="Q50" s="263">
        <v>0.737457527317818</v>
      </c>
      <c r="R50" s="263">
        <v>0.73849244284987103</v>
      </c>
      <c r="S50" s="263">
        <v>0.74043520801309481</v>
      </c>
      <c r="T50" s="263">
        <v>0.738711558988424</v>
      </c>
      <c r="U50" s="263">
        <v>0.73945410804003198</v>
      </c>
      <c r="V50" s="263">
        <v>0.73945410804003198</v>
      </c>
      <c r="W50" s="263">
        <v>0.73945410804003198</v>
      </c>
      <c r="X50" s="263">
        <v>0.73892968358085886</v>
      </c>
      <c r="Y50" s="263">
        <v>0.74130116861073692</v>
      </c>
      <c r="Z50" s="263">
        <v>0.74084619858262857</v>
      </c>
      <c r="AA50" s="263">
        <v>0.73892968358085886</v>
      </c>
      <c r="AB50" s="263">
        <v>0.74011834223053297</v>
      </c>
      <c r="AC50" s="263">
        <v>0.73963767589986995</v>
      </c>
      <c r="AD50" s="263">
        <v>0.74011834223053297</v>
      </c>
      <c r="AE50" s="263">
        <v>0.74216340857709273</v>
      </c>
      <c r="AF50" s="263">
        <v>0.73963767589986995</v>
      </c>
      <c r="AG50" s="263">
        <v>0.73939354303021654</v>
      </c>
    </row>
    <row r="51" spans="2:33" x14ac:dyDescent="0.25">
      <c r="B51" s="187" t="s">
        <v>246</v>
      </c>
      <c r="C51" s="272">
        <v>0.7223585415963274</v>
      </c>
      <c r="D51" s="272">
        <v>0.72333397990327564</v>
      </c>
      <c r="E51" s="272">
        <v>0.72430941821022388</v>
      </c>
      <c r="F51" s="272">
        <v>0.72528485651717212</v>
      </c>
      <c r="G51" s="272">
        <v>0.72626029482412036</v>
      </c>
      <c r="H51" s="272">
        <v>0.7272357331310686</v>
      </c>
      <c r="I51" s="272">
        <v>0.72821117143801684</v>
      </c>
      <c r="J51" s="272">
        <v>0.72918660974496508</v>
      </c>
      <c r="K51" s="272">
        <v>0.73016204805191331</v>
      </c>
      <c r="L51" s="272">
        <v>0.73113748635886155</v>
      </c>
      <c r="M51" s="272">
        <v>0.73211292466580979</v>
      </c>
      <c r="N51" s="272">
        <v>0.73308836297275803</v>
      </c>
      <c r="O51" s="272">
        <v>0.73406380127970627</v>
      </c>
      <c r="P51" s="272">
        <v>0.73503923958665507</v>
      </c>
      <c r="Q51" s="272">
        <v>0.73426383818993701</v>
      </c>
      <c r="R51" s="272">
        <v>0.73529256358769257</v>
      </c>
      <c r="S51" s="272">
        <v>0.73723189413326584</v>
      </c>
      <c r="T51" s="272">
        <v>0.7355021859137516</v>
      </c>
      <c r="U51" s="272">
        <v>0.73624270890260002</v>
      </c>
      <c r="V51" s="272">
        <v>0.73624270890260002</v>
      </c>
      <c r="W51" s="272">
        <v>0.73624270890260002</v>
      </c>
      <c r="X51" s="272">
        <v>0.73571096889995069</v>
      </c>
      <c r="Y51" s="272">
        <v>0.73808324354169563</v>
      </c>
      <c r="Z51" s="272">
        <v>0.73762687795382131</v>
      </c>
      <c r="AA51" s="272">
        <v>0.73571096889995069</v>
      </c>
      <c r="AB51" s="272">
        <v>0.73688954208217206</v>
      </c>
      <c r="AC51" s="272">
        <v>0.73640898240043418</v>
      </c>
      <c r="AD51" s="272">
        <v>0.73688954208217206</v>
      </c>
      <c r="AE51" s="272">
        <v>0.7389415391543287</v>
      </c>
      <c r="AF51" s="272">
        <v>0.73640898240043418</v>
      </c>
      <c r="AG51" s="272">
        <v>0.73616515567032603</v>
      </c>
    </row>
    <row r="52" spans="2:33" x14ac:dyDescent="0.25">
      <c r="B52" s="267"/>
      <c r="C52" s="268"/>
      <c r="D52" s="268"/>
      <c r="E52" s="268"/>
      <c r="F52" s="268"/>
      <c r="G52" s="268"/>
      <c r="H52" s="268"/>
      <c r="I52" s="268"/>
      <c r="J52" s="268"/>
      <c r="K52" s="268"/>
      <c r="L52" s="268"/>
      <c r="M52" s="268"/>
      <c r="N52" s="268"/>
      <c r="O52" s="268"/>
      <c r="P52" s="268"/>
      <c r="Q52" s="268"/>
      <c r="R52" s="268"/>
      <c r="S52" s="268"/>
      <c r="T52" s="268"/>
      <c r="U52" s="268"/>
      <c r="V52" s="268"/>
      <c r="W52" s="268"/>
      <c r="X52" s="268"/>
      <c r="Y52" s="268"/>
      <c r="Z52" s="268"/>
      <c r="AA52" s="268"/>
      <c r="AB52" s="268"/>
      <c r="AC52" s="268"/>
      <c r="AD52" s="268"/>
      <c r="AE52" s="268"/>
      <c r="AF52" s="268"/>
    </row>
    <row r="54" spans="2:33" x14ac:dyDescent="0.25">
      <c r="B54" s="143">
        <v>3</v>
      </c>
    </row>
    <row r="56" spans="2:33" x14ac:dyDescent="0.25">
      <c r="B56" s="145" t="s">
        <v>399</v>
      </c>
      <c r="C56" s="183"/>
      <c r="D56" s="183"/>
      <c r="E56" s="183"/>
      <c r="F56" s="183"/>
      <c r="G56" s="183"/>
      <c r="H56" s="183"/>
      <c r="I56" s="183"/>
      <c r="J56" s="183"/>
      <c r="K56" s="183"/>
      <c r="L56" s="183"/>
      <c r="M56" s="183"/>
      <c r="N56" s="183"/>
      <c r="O56" s="183"/>
      <c r="P56" s="183"/>
      <c r="Q56" s="183"/>
      <c r="R56" s="183"/>
      <c r="S56" s="183"/>
      <c r="T56" s="183"/>
      <c r="U56" s="183"/>
      <c r="V56" s="183"/>
      <c r="W56" s="183"/>
      <c r="X56" s="183"/>
      <c r="Y56" s="183"/>
      <c r="Z56" s="183"/>
      <c r="AA56" s="183"/>
    </row>
    <row r="57" spans="2:33" x14ac:dyDescent="0.25">
      <c r="B57" s="288"/>
      <c r="C57" s="300" t="s">
        <v>358</v>
      </c>
      <c r="D57" s="300"/>
      <c r="E57" s="300"/>
      <c r="F57" s="300"/>
      <c r="G57" s="300"/>
      <c r="H57" s="300"/>
      <c r="I57" s="300"/>
      <c r="J57" s="300"/>
      <c r="K57" s="300"/>
      <c r="L57" s="300"/>
      <c r="M57" s="300"/>
      <c r="N57" s="300"/>
      <c r="O57" s="300"/>
      <c r="P57" s="300"/>
      <c r="Q57" s="300"/>
      <c r="R57" s="300"/>
      <c r="S57" s="300"/>
      <c r="T57" s="300"/>
      <c r="U57" s="300"/>
      <c r="V57" s="300"/>
      <c r="W57" s="300"/>
      <c r="X57" s="300"/>
      <c r="Y57" s="300"/>
      <c r="Z57" s="300"/>
      <c r="AA57" s="300"/>
      <c r="AB57" s="300"/>
      <c r="AC57" s="300"/>
      <c r="AD57" s="300"/>
      <c r="AE57" s="300"/>
      <c r="AF57" s="300"/>
      <c r="AG57" s="300"/>
    </row>
    <row r="58" spans="2:33" x14ac:dyDescent="0.25">
      <c r="B58" s="189"/>
      <c r="C58" s="190">
        <v>1990</v>
      </c>
      <c r="D58" s="190">
        <v>1991</v>
      </c>
      <c r="E58" s="190">
        <v>1992</v>
      </c>
      <c r="F58" s="190">
        <v>1993</v>
      </c>
      <c r="G58" s="190">
        <v>1994</v>
      </c>
      <c r="H58" s="190">
        <v>1995</v>
      </c>
      <c r="I58" s="190">
        <v>1996</v>
      </c>
      <c r="J58" s="190">
        <v>1997</v>
      </c>
      <c r="K58" s="190">
        <v>1998</v>
      </c>
      <c r="L58" s="190">
        <v>1999</v>
      </c>
      <c r="M58" s="190">
        <v>2000</v>
      </c>
      <c r="N58" s="190">
        <v>2001</v>
      </c>
      <c r="O58" s="190">
        <v>2002</v>
      </c>
      <c r="P58" s="190">
        <v>2003</v>
      </c>
      <c r="Q58" s="190">
        <v>2004</v>
      </c>
      <c r="R58" s="190">
        <v>2005</v>
      </c>
      <c r="S58" s="190">
        <v>2006</v>
      </c>
      <c r="T58" s="190">
        <v>2007</v>
      </c>
      <c r="U58" s="190">
        <v>2008</v>
      </c>
      <c r="V58" s="190">
        <v>2009</v>
      </c>
      <c r="W58" s="190">
        <v>2010</v>
      </c>
      <c r="X58" s="190">
        <v>2011</v>
      </c>
      <c r="Y58" s="190">
        <v>2012</v>
      </c>
      <c r="Z58" s="190">
        <v>2013</v>
      </c>
      <c r="AA58" s="190">
        <v>2014</v>
      </c>
      <c r="AB58" s="190">
        <v>2015</v>
      </c>
      <c r="AC58" s="190">
        <v>2016</v>
      </c>
      <c r="AD58" s="190">
        <v>2017</v>
      </c>
      <c r="AE58" s="190">
        <v>2018</v>
      </c>
      <c r="AF58" s="190">
        <v>2019</v>
      </c>
      <c r="AG58" s="190">
        <v>2020</v>
      </c>
    </row>
    <row r="59" spans="2:33" x14ac:dyDescent="0.25">
      <c r="B59" s="165" t="s">
        <v>223</v>
      </c>
      <c r="C59" s="270">
        <v>9.3730729080469047E-2</v>
      </c>
      <c r="D59" s="270">
        <v>9.3730729080469047E-2</v>
      </c>
      <c r="E59" s="270">
        <v>9.3730729080469047E-2</v>
      </c>
      <c r="F59" s="270">
        <v>9.3730729080469047E-2</v>
      </c>
      <c r="G59" s="270">
        <v>9.3730729080469047E-2</v>
      </c>
      <c r="H59" s="270">
        <v>9.3730729080469047E-2</v>
      </c>
      <c r="I59" s="270">
        <v>9.3730729080469047E-2</v>
      </c>
      <c r="J59" s="270">
        <v>9.3730729080469047E-2</v>
      </c>
      <c r="K59" s="270">
        <v>9.3730729080469047E-2</v>
      </c>
      <c r="L59" s="270">
        <v>9.3730729080469047E-2</v>
      </c>
      <c r="M59" s="270">
        <v>9.3730729080469047E-2</v>
      </c>
      <c r="N59" s="270">
        <v>9.3730729080469047E-2</v>
      </c>
      <c r="O59" s="270">
        <v>9.3730729080469047E-2</v>
      </c>
      <c r="P59" s="270">
        <v>9.3730729080469047E-2</v>
      </c>
      <c r="Q59" s="270">
        <v>9.3850485023958291E-2</v>
      </c>
      <c r="R59" s="270">
        <v>9.3891563237577608E-2</v>
      </c>
      <c r="S59" s="270">
        <v>9.3956123198606745E-2</v>
      </c>
      <c r="T59" s="270">
        <v>9.4193558601799371E-2</v>
      </c>
      <c r="U59" s="270">
        <v>9.4432103884924554E-2</v>
      </c>
      <c r="V59" s="270">
        <v>9.4179863245819423E-2</v>
      </c>
      <c r="W59" s="270">
        <v>9.4336245458773643E-2</v>
      </c>
      <c r="X59" s="270">
        <v>9.4100637976406179E-2</v>
      </c>
      <c r="Y59" s="270">
        <v>9.3933584844338697E-2</v>
      </c>
      <c r="Z59" s="270">
        <v>9.3758863935683182E-2</v>
      </c>
      <c r="AA59" s="270">
        <v>9.3893484233191368E-2</v>
      </c>
      <c r="AB59" s="270">
        <v>9.4299385713160835E-2</v>
      </c>
      <c r="AC59" s="270">
        <v>9.4398291135875792E-2</v>
      </c>
      <c r="AD59" s="270">
        <v>9.4387959963852477E-2</v>
      </c>
      <c r="AE59" s="270">
        <v>9.4379142220252191E-2</v>
      </c>
      <c r="AF59" s="270">
        <v>9.4383424471839561E-2</v>
      </c>
      <c r="AG59" s="270">
        <v>9.3961058867437663E-2</v>
      </c>
    </row>
    <row r="60" spans="2:33" x14ac:dyDescent="0.25">
      <c r="B60" s="165" t="s">
        <v>237</v>
      </c>
      <c r="C60" s="270">
        <v>0.10141629887263159</v>
      </c>
      <c r="D60" s="270">
        <v>0.10141629887263159</v>
      </c>
      <c r="E60" s="270">
        <v>0.10141629887263159</v>
      </c>
      <c r="F60" s="270">
        <v>0.10141629887263159</v>
      </c>
      <c r="G60" s="270">
        <v>0.10141629887263159</v>
      </c>
      <c r="H60" s="270">
        <v>0.10141629887263159</v>
      </c>
      <c r="I60" s="270">
        <v>0.10141629887263159</v>
      </c>
      <c r="J60" s="270">
        <v>0.10141629887263159</v>
      </c>
      <c r="K60" s="270">
        <v>0.10141629887263159</v>
      </c>
      <c r="L60" s="270">
        <v>0.10141629887263159</v>
      </c>
      <c r="M60" s="270">
        <v>0.10141629887263159</v>
      </c>
      <c r="N60" s="270">
        <v>0.10141629887263159</v>
      </c>
      <c r="O60" s="270">
        <v>0.10141629887263159</v>
      </c>
      <c r="P60" s="270">
        <v>0.10141629887263159</v>
      </c>
      <c r="Q60" s="270">
        <v>9.8493106615166109E-2</v>
      </c>
      <c r="R60" s="270">
        <v>9.3978127165517178E-2</v>
      </c>
      <c r="S60" s="270">
        <v>9.1293712385649692E-2</v>
      </c>
      <c r="T60" s="270">
        <v>8.6381300427079061E-2</v>
      </c>
      <c r="U60" s="270">
        <v>8.3682286713505652E-2</v>
      </c>
      <c r="V60" s="270">
        <v>7.9135717340700781E-2</v>
      </c>
      <c r="W60" s="270">
        <v>7.6070890642591371E-2</v>
      </c>
      <c r="X60" s="270">
        <v>7.1538770760268169E-2</v>
      </c>
      <c r="Y60" s="270">
        <v>6.8614625572593457E-2</v>
      </c>
      <c r="Z60" s="270">
        <v>6.406806063097259E-2</v>
      </c>
      <c r="AA60" s="270">
        <v>6.1410860309771706E-2</v>
      </c>
      <c r="AB60" s="270">
        <v>5.6551317695588771E-2</v>
      </c>
      <c r="AC60" s="270">
        <v>5.8628534786983162E-2</v>
      </c>
      <c r="AD60" s="270">
        <v>5.8620583100744722E-2</v>
      </c>
      <c r="AE60" s="270">
        <v>5.8608921730444734E-2</v>
      </c>
      <c r="AF60" s="270">
        <v>5.8606479852834154E-2</v>
      </c>
      <c r="AG60" s="270">
        <v>5.3718619259378875E-2</v>
      </c>
    </row>
    <row r="61" spans="2:33" x14ac:dyDescent="0.25">
      <c r="B61" s="165" t="s">
        <v>238</v>
      </c>
      <c r="C61" s="270">
        <v>0.74688361714202256</v>
      </c>
      <c r="D61" s="270">
        <v>0.74688361714202256</v>
      </c>
      <c r="E61" s="270">
        <v>0.74688361714202256</v>
      </c>
      <c r="F61" s="270">
        <v>0.74688361714202256</v>
      </c>
      <c r="G61" s="270">
        <v>0.74688361714202256</v>
      </c>
      <c r="H61" s="270">
        <v>0.74688361714202256</v>
      </c>
      <c r="I61" s="270">
        <v>0.74688361714202256</v>
      </c>
      <c r="J61" s="270">
        <v>0.74688361714202256</v>
      </c>
      <c r="K61" s="270">
        <v>0.74688361714202256</v>
      </c>
      <c r="L61" s="270">
        <v>0.74688361714202256</v>
      </c>
      <c r="M61" s="270">
        <v>0.74688361714202256</v>
      </c>
      <c r="N61" s="270">
        <v>0.74688361714202256</v>
      </c>
      <c r="O61" s="270">
        <v>0.74688361714202256</v>
      </c>
      <c r="P61" s="270">
        <v>0.74688361714202256</v>
      </c>
      <c r="Q61" s="270">
        <v>0.74668622822533282</v>
      </c>
      <c r="R61" s="270">
        <v>0.728348839466464</v>
      </c>
      <c r="S61" s="270">
        <v>0.69944976485287458</v>
      </c>
      <c r="T61" s="270">
        <v>0.69077644825328166</v>
      </c>
      <c r="U61" s="270">
        <v>0.70425010758206308</v>
      </c>
      <c r="V61" s="270">
        <v>0.68576887269960718</v>
      </c>
      <c r="W61" s="270">
        <v>0.70681958945169399</v>
      </c>
      <c r="X61" s="270">
        <v>0.70654647484599642</v>
      </c>
      <c r="Y61" s="270">
        <v>0.73250730257231467</v>
      </c>
      <c r="Z61" s="270">
        <v>0.69720684794937005</v>
      </c>
      <c r="AA61" s="270">
        <v>0.69364455421753946</v>
      </c>
      <c r="AB61" s="270">
        <v>0.6933214200938248</v>
      </c>
      <c r="AC61" s="270">
        <v>0.70250818773590229</v>
      </c>
      <c r="AD61" s="270">
        <v>0.68986904824530781</v>
      </c>
      <c r="AE61" s="270">
        <v>0.66876618949338529</v>
      </c>
      <c r="AF61" s="270">
        <v>0.65259197205578545</v>
      </c>
      <c r="AG61" s="270">
        <v>0.66915861832241508</v>
      </c>
    </row>
    <row r="62" spans="2:33" x14ac:dyDescent="0.25">
      <c r="B62" s="165" t="s">
        <v>239</v>
      </c>
      <c r="C62" s="270">
        <v>0.69017900777932217</v>
      </c>
      <c r="D62" s="270">
        <v>0.69017900777932217</v>
      </c>
      <c r="E62" s="270">
        <v>0.69017900777932217</v>
      </c>
      <c r="F62" s="270">
        <v>0.69017900777932217</v>
      </c>
      <c r="G62" s="270">
        <v>0.69017900777932217</v>
      </c>
      <c r="H62" s="270">
        <v>0.69017900777932217</v>
      </c>
      <c r="I62" s="270">
        <v>0.69017900777932217</v>
      </c>
      <c r="J62" s="270">
        <v>0.69017900777932217</v>
      </c>
      <c r="K62" s="270">
        <v>0.69017900777932217</v>
      </c>
      <c r="L62" s="270">
        <v>0.69017900777932217</v>
      </c>
      <c r="M62" s="270">
        <v>0.69017900777932217</v>
      </c>
      <c r="N62" s="270">
        <v>0.69017900777932217</v>
      </c>
      <c r="O62" s="270">
        <v>0.69017900777932217</v>
      </c>
      <c r="P62" s="270">
        <v>0.69017900777932217</v>
      </c>
      <c r="Q62" s="270">
        <v>0.6995462016036702</v>
      </c>
      <c r="R62" s="270">
        <v>0.69776424616782706</v>
      </c>
      <c r="S62" s="270">
        <v>0.69508229935127241</v>
      </c>
      <c r="T62" s="270">
        <v>0.69880071977485914</v>
      </c>
      <c r="U62" s="270">
        <v>0.69922435551516859</v>
      </c>
      <c r="V62" s="270">
        <v>0.70475779937654759</v>
      </c>
      <c r="W62" s="270">
        <v>0.70079470275905531</v>
      </c>
      <c r="X62" s="270">
        <v>0.71516197507950807</v>
      </c>
      <c r="Y62" s="270">
        <v>0.73405732867962992</v>
      </c>
      <c r="Z62" s="270">
        <v>0.73547701901777796</v>
      </c>
      <c r="AA62" s="270">
        <v>0.71571847371001807</v>
      </c>
      <c r="AB62" s="270">
        <v>0.72325634258679972</v>
      </c>
      <c r="AC62" s="270">
        <v>0.74284078668983278</v>
      </c>
      <c r="AD62" s="270">
        <v>0.7393436246449856</v>
      </c>
      <c r="AE62" s="270">
        <v>0.7437904370920746</v>
      </c>
      <c r="AF62" s="270">
        <v>0.74407784765937612</v>
      </c>
      <c r="AG62" s="270">
        <v>0.72426158317689493</v>
      </c>
    </row>
    <row r="63" spans="2:33" x14ac:dyDescent="0.25">
      <c r="B63" s="165" t="s">
        <v>240</v>
      </c>
      <c r="C63" s="270">
        <v>0.84340440450251997</v>
      </c>
      <c r="D63" s="270">
        <v>0.84340440450251997</v>
      </c>
      <c r="E63" s="270">
        <v>0.84340440450251997</v>
      </c>
      <c r="F63" s="270">
        <v>0.84340440450251997</v>
      </c>
      <c r="G63" s="270">
        <v>0.84340440450251997</v>
      </c>
      <c r="H63" s="270">
        <v>0.84340440450251997</v>
      </c>
      <c r="I63" s="270">
        <v>0.84340440450251997</v>
      </c>
      <c r="J63" s="270">
        <v>0.84340440450251997</v>
      </c>
      <c r="K63" s="270">
        <v>0.84340440450251997</v>
      </c>
      <c r="L63" s="270">
        <v>0.84340440450251997</v>
      </c>
      <c r="M63" s="270">
        <v>0.84340440450251997</v>
      </c>
      <c r="N63" s="270">
        <v>0.84340440450251997</v>
      </c>
      <c r="O63" s="270">
        <v>0.84340440450251997</v>
      </c>
      <c r="P63" s="270">
        <v>0.84340440450251997</v>
      </c>
      <c r="Q63" s="270">
        <v>0.84242022731873345</v>
      </c>
      <c r="R63" s="270">
        <v>0.83946170455886193</v>
      </c>
      <c r="S63" s="270">
        <v>0.83922130908096448</v>
      </c>
      <c r="T63" s="270">
        <v>0.83805513188936254</v>
      </c>
      <c r="U63" s="270">
        <v>0.83988186004152732</v>
      </c>
      <c r="V63" s="270">
        <v>0.83875940113615666</v>
      </c>
      <c r="W63" s="270">
        <v>0.83832901562841677</v>
      </c>
      <c r="X63" s="270">
        <v>0.83900830313528063</v>
      </c>
      <c r="Y63" s="270">
        <v>0.84051833138754561</v>
      </c>
      <c r="Z63" s="270">
        <v>0.84082676533504197</v>
      </c>
      <c r="AA63" s="270">
        <v>0.84157186795142447</v>
      </c>
      <c r="AB63" s="270">
        <v>0.84044727949944664</v>
      </c>
      <c r="AC63" s="270">
        <v>0.84156249819590767</v>
      </c>
      <c r="AD63" s="270">
        <v>0.84387995970400465</v>
      </c>
      <c r="AE63" s="270">
        <v>0.84295756638171859</v>
      </c>
      <c r="AF63" s="270">
        <v>0.8406323113405525</v>
      </c>
      <c r="AG63" s="270">
        <v>0.84342645855233167</v>
      </c>
    </row>
    <row r="64" spans="2:33" x14ac:dyDescent="0.25">
      <c r="B64" s="165" t="s">
        <v>241</v>
      </c>
      <c r="C64" s="270">
        <v>0.75588097842333823</v>
      </c>
      <c r="D64" s="270">
        <v>0.75588097842333823</v>
      </c>
      <c r="E64" s="270">
        <v>0.75588097842333823</v>
      </c>
      <c r="F64" s="270">
        <v>0.75588097842333823</v>
      </c>
      <c r="G64" s="270">
        <v>0.75588097842333823</v>
      </c>
      <c r="H64" s="270">
        <v>0.75588097842333823</v>
      </c>
      <c r="I64" s="270">
        <v>0.75588097842333823</v>
      </c>
      <c r="J64" s="270">
        <v>0.75588097842333823</v>
      </c>
      <c r="K64" s="270">
        <v>0.75588097842333823</v>
      </c>
      <c r="L64" s="270">
        <v>0.75588097842333823</v>
      </c>
      <c r="M64" s="270">
        <v>0.75588097842333823</v>
      </c>
      <c r="N64" s="270">
        <v>0.75588097842333823</v>
      </c>
      <c r="O64" s="270">
        <v>0.75588097842333823</v>
      </c>
      <c r="P64" s="270">
        <v>0.75588097842333823</v>
      </c>
      <c r="Q64" s="270">
        <v>0.7539103413740087</v>
      </c>
      <c r="R64" s="270">
        <v>0.75645324465256425</v>
      </c>
      <c r="S64" s="270">
        <v>0.75593479907809757</v>
      </c>
      <c r="T64" s="270">
        <v>0.75828855688592967</v>
      </c>
      <c r="U64" s="270">
        <v>0.75752580189000884</v>
      </c>
      <c r="V64" s="270">
        <v>0.75574636588887156</v>
      </c>
      <c r="W64" s="270">
        <v>0.75286758585920333</v>
      </c>
      <c r="X64" s="270">
        <v>0.75561352077849697</v>
      </c>
      <c r="Y64" s="270">
        <v>0.75197076619382386</v>
      </c>
      <c r="Z64" s="270">
        <v>0.74811463886219576</v>
      </c>
      <c r="AA64" s="270">
        <v>0.74391248316607173</v>
      </c>
      <c r="AB64" s="270">
        <v>0.74298402601163027</v>
      </c>
      <c r="AC64" s="270">
        <v>0.74169328173004379</v>
      </c>
      <c r="AD64" s="270">
        <v>0.73873442515939747</v>
      </c>
      <c r="AE64" s="270">
        <v>0.73787047943209105</v>
      </c>
      <c r="AF64" s="270">
        <v>0.73618403673424293</v>
      </c>
      <c r="AG64" s="270">
        <v>0.73314417722399117</v>
      </c>
    </row>
    <row r="65" spans="2:33" ht="14.25" customHeight="1" x14ac:dyDescent="0.25">
      <c r="B65" s="165" t="s">
        <v>242</v>
      </c>
      <c r="C65" s="270">
        <v>0.78505511133043726</v>
      </c>
      <c r="D65" s="270">
        <v>0.78505511133043726</v>
      </c>
      <c r="E65" s="270">
        <v>0.78505511133043726</v>
      </c>
      <c r="F65" s="270">
        <v>0.78505511133043726</v>
      </c>
      <c r="G65" s="270">
        <v>0.78505511133043726</v>
      </c>
      <c r="H65" s="270">
        <v>0.78505511133043726</v>
      </c>
      <c r="I65" s="270">
        <v>0.78505511133043726</v>
      </c>
      <c r="J65" s="270">
        <v>0.78505511133043726</v>
      </c>
      <c r="K65" s="270">
        <v>0.78505511133043726</v>
      </c>
      <c r="L65" s="270">
        <v>0.78505511133043726</v>
      </c>
      <c r="M65" s="270">
        <v>0.78505511133043726</v>
      </c>
      <c r="N65" s="270">
        <v>0.78505511133043726</v>
      </c>
      <c r="O65" s="270">
        <v>0.78505511133043726</v>
      </c>
      <c r="P65" s="270">
        <v>0.78505511133043726</v>
      </c>
      <c r="Q65" s="270">
        <v>0.78584599758532825</v>
      </c>
      <c r="R65" s="270">
        <v>0.77834668233673132</v>
      </c>
      <c r="S65" s="270">
        <v>0.7749724294671867</v>
      </c>
      <c r="T65" s="270">
        <v>0.77483043453414635</v>
      </c>
      <c r="U65" s="270">
        <v>0.77300612405217151</v>
      </c>
      <c r="V65" s="270">
        <v>0.76898728402841732</v>
      </c>
      <c r="W65" s="270">
        <v>0.76486465980915908</v>
      </c>
      <c r="X65" s="270">
        <v>0.76987640922753919</v>
      </c>
      <c r="Y65" s="270">
        <v>0.76951226316631305</v>
      </c>
      <c r="Z65" s="270">
        <v>0.76655919787886717</v>
      </c>
      <c r="AA65" s="270">
        <v>0.7588010082135529</v>
      </c>
      <c r="AB65" s="270">
        <v>0.76090580345078362</v>
      </c>
      <c r="AC65" s="270">
        <v>0.76126439075216901</v>
      </c>
      <c r="AD65" s="270">
        <v>0.75724121371923481</v>
      </c>
      <c r="AE65" s="270">
        <v>0.757590310048876</v>
      </c>
      <c r="AF65" s="270">
        <v>0.75534311765990447</v>
      </c>
      <c r="AG65" s="270">
        <v>0.74991441046298879</v>
      </c>
    </row>
    <row r="66" spans="2:33" ht="14.25" customHeight="1" x14ac:dyDescent="0.25">
      <c r="B66" s="165" t="s">
        <v>243</v>
      </c>
      <c r="C66" s="270">
        <v>0.88508749366858819</v>
      </c>
      <c r="D66" s="270">
        <v>0.88508749366858819</v>
      </c>
      <c r="E66" s="270">
        <v>0.88508749366858819</v>
      </c>
      <c r="F66" s="270">
        <v>0.88508749366858819</v>
      </c>
      <c r="G66" s="270">
        <v>0.88508749366858819</v>
      </c>
      <c r="H66" s="270">
        <v>0.88508749366858819</v>
      </c>
      <c r="I66" s="270">
        <v>0.88508749366858819</v>
      </c>
      <c r="J66" s="270">
        <v>0.88508749366858819</v>
      </c>
      <c r="K66" s="270">
        <v>0.88508749366858819</v>
      </c>
      <c r="L66" s="270">
        <v>0.88508749366858819</v>
      </c>
      <c r="M66" s="270">
        <v>0.88508749366858819</v>
      </c>
      <c r="N66" s="270">
        <v>0.88508749366858819</v>
      </c>
      <c r="O66" s="270">
        <v>0.88508749366858819</v>
      </c>
      <c r="P66" s="270">
        <v>0.88508749366858819</v>
      </c>
      <c r="Q66" s="270">
        <v>0.88519613690802523</v>
      </c>
      <c r="R66" s="270">
        <v>0.88456430019956223</v>
      </c>
      <c r="S66" s="270">
        <v>0.88361381025903829</v>
      </c>
      <c r="T66" s="270">
        <v>0.88443379290886037</v>
      </c>
      <c r="U66" s="270">
        <v>0.88677660861223739</v>
      </c>
      <c r="V66" s="270">
        <v>0.88824816776478221</v>
      </c>
      <c r="W66" s="270">
        <v>0.88824816776478233</v>
      </c>
      <c r="X66" s="270">
        <v>0.89009931732295366</v>
      </c>
      <c r="Y66" s="270">
        <v>0.89016316318697197</v>
      </c>
      <c r="Z66" s="270">
        <v>0.88861178115184214</v>
      </c>
      <c r="AA66" s="270">
        <v>0.88557630386317643</v>
      </c>
      <c r="AB66" s="270">
        <v>0.88300381999817024</v>
      </c>
      <c r="AC66" s="270">
        <v>0.88176363013403936</v>
      </c>
      <c r="AD66" s="270">
        <v>0.87889997206717796</v>
      </c>
      <c r="AE66" s="270">
        <v>0.8774776319638492</v>
      </c>
      <c r="AF66" s="270">
        <v>0.87630369021464882</v>
      </c>
      <c r="AG66" s="270">
        <v>0.87455214717890928</v>
      </c>
    </row>
    <row r="67" spans="2:33" x14ac:dyDescent="0.25">
      <c r="B67" s="165" t="s">
        <v>244</v>
      </c>
      <c r="C67" s="270">
        <v>0.89274999999999993</v>
      </c>
      <c r="D67" s="270">
        <v>0.89274999999999993</v>
      </c>
      <c r="E67" s="270">
        <v>0.89274999999999993</v>
      </c>
      <c r="F67" s="270">
        <v>0.89274999999999993</v>
      </c>
      <c r="G67" s="270">
        <v>0.89274999999999993</v>
      </c>
      <c r="H67" s="270">
        <v>0.89274999999999993</v>
      </c>
      <c r="I67" s="270">
        <v>0.89274999999999993</v>
      </c>
      <c r="J67" s="270">
        <v>0.89274999999999993</v>
      </c>
      <c r="K67" s="270">
        <v>0.89274999999999993</v>
      </c>
      <c r="L67" s="270">
        <v>0.89274999999999993</v>
      </c>
      <c r="M67" s="270">
        <v>0.89274999999999993</v>
      </c>
      <c r="N67" s="270">
        <v>0.89274999999999993</v>
      </c>
      <c r="O67" s="270">
        <v>0.89274999999999993</v>
      </c>
      <c r="P67" s="270">
        <v>0.89274999999999993</v>
      </c>
      <c r="Q67" s="270">
        <v>0.89274999999999993</v>
      </c>
      <c r="R67" s="270">
        <v>0.89274999999999993</v>
      </c>
      <c r="S67" s="270">
        <v>0.89274999999999993</v>
      </c>
      <c r="T67" s="270">
        <v>0.89274999999999993</v>
      </c>
      <c r="U67" s="270">
        <v>0.89274999999999993</v>
      </c>
      <c r="V67" s="270">
        <v>0.89274999999999993</v>
      </c>
      <c r="W67" s="270">
        <v>0.89274999999999993</v>
      </c>
      <c r="X67" s="270">
        <v>0.89274999999999993</v>
      </c>
      <c r="Y67" s="270">
        <v>0.89274999999999993</v>
      </c>
      <c r="Z67" s="270">
        <v>0.89274999999999993</v>
      </c>
      <c r="AA67" s="270">
        <v>0.89274999999999993</v>
      </c>
      <c r="AB67" s="270">
        <v>0.89274999999999993</v>
      </c>
      <c r="AC67" s="270">
        <v>0.89274999999999993</v>
      </c>
      <c r="AD67" s="270">
        <v>0.89274999999999993</v>
      </c>
      <c r="AE67" s="270">
        <v>0.89274999999999993</v>
      </c>
      <c r="AF67" s="270">
        <v>0.89274999999999993</v>
      </c>
      <c r="AG67" s="270">
        <v>0.89274999999999993</v>
      </c>
    </row>
    <row r="68" spans="2:33" x14ac:dyDescent="0.25">
      <c r="B68" s="165" t="s">
        <v>245</v>
      </c>
      <c r="C68" s="270">
        <v>0.81866666666666665</v>
      </c>
      <c r="D68" s="270">
        <v>0.81866666666666665</v>
      </c>
      <c r="E68" s="270">
        <v>0.81866666666666665</v>
      </c>
      <c r="F68" s="270">
        <v>0.81866666666666665</v>
      </c>
      <c r="G68" s="270">
        <v>0.81866666666666665</v>
      </c>
      <c r="H68" s="270">
        <v>0.81866666666666665</v>
      </c>
      <c r="I68" s="270">
        <v>0.81866666666666665</v>
      </c>
      <c r="J68" s="270">
        <v>0.81866666666666665</v>
      </c>
      <c r="K68" s="270">
        <v>0.81866666666666665</v>
      </c>
      <c r="L68" s="270">
        <v>0.81866666666666665</v>
      </c>
      <c r="M68" s="270">
        <v>0.81866666666666665</v>
      </c>
      <c r="N68" s="270">
        <v>0.81866666666666665</v>
      </c>
      <c r="O68" s="270">
        <v>0.81866666666666665</v>
      </c>
      <c r="P68" s="270">
        <v>0.81866666666666665</v>
      </c>
      <c r="Q68" s="270">
        <v>0.81866666666666665</v>
      </c>
      <c r="R68" s="270">
        <v>0.81866666666666665</v>
      </c>
      <c r="S68" s="270">
        <v>0.81866666666666665</v>
      </c>
      <c r="T68" s="270">
        <v>0.81866666666666665</v>
      </c>
      <c r="U68" s="270">
        <v>0.81866666666666665</v>
      </c>
      <c r="V68" s="270">
        <v>0.81866666666666665</v>
      </c>
      <c r="W68" s="270">
        <v>0.81866666666666665</v>
      </c>
      <c r="X68" s="270">
        <v>0.81866666666666665</v>
      </c>
      <c r="Y68" s="270">
        <v>0.81866666666666665</v>
      </c>
      <c r="Z68" s="270">
        <v>0.81866666666666665</v>
      </c>
      <c r="AA68" s="270">
        <v>0.81866666666666665</v>
      </c>
      <c r="AB68" s="270">
        <v>0.81866666666666665</v>
      </c>
      <c r="AC68" s="270">
        <v>0.81866666666666665</v>
      </c>
      <c r="AD68" s="270">
        <v>0.81866666666666665</v>
      </c>
      <c r="AE68" s="270">
        <v>0.81866666666666665</v>
      </c>
      <c r="AF68" s="270">
        <v>0.81866666666666665</v>
      </c>
      <c r="AG68" s="270">
        <v>0.81866666666666665</v>
      </c>
    </row>
    <row r="69" spans="2:33" x14ac:dyDescent="0.25">
      <c r="B69" s="187" t="s">
        <v>246</v>
      </c>
      <c r="C69" s="271">
        <v>0.6313333333333333</v>
      </c>
      <c r="D69" s="271">
        <v>0.6313333333333333</v>
      </c>
      <c r="E69" s="271">
        <v>0.6313333333333333</v>
      </c>
      <c r="F69" s="271">
        <v>0.6313333333333333</v>
      </c>
      <c r="G69" s="271">
        <v>0.6313333333333333</v>
      </c>
      <c r="H69" s="271">
        <v>0.6313333333333333</v>
      </c>
      <c r="I69" s="271">
        <v>0.6313333333333333</v>
      </c>
      <c r="J69" s="271">
        <v>0.6313333333333333</v>
      </c>
      <c r="K69" s="271">
        <v>0.6313333333333333</v>
      </c>
      <c r="L69" s="271">
        <v>0.6313333333333333</v>
      </c>
      <c r="M69" s="271">
        <v>0.6313333333333333</v>
      </c>
      <c r="N69" s="271">
        <v>0.6313333333333333</v>
      </c>
      <c r="O69" s="271">
        <v>0.6313333333333333</v>
      </c>
      <c r="P69" s="271">
        <v>0.6313333333333333</v>
      </c>
      <c r="Q69" s="271">
        <v>0.6313333333333333</v>
      </c>
      <c r="R69" s="271">
        <v>0.6313333333333333</v>
      </c>
      <c r="S69" s="271">
        <v>0.6313333333333333</v>
      </c>
      <c r="T69" s="271">
        <v>0.6313333333333333</v>
      </c>
      <c r="U69" s="271">
        <v>0.6313333333333333</v>
      </c>
      <c r="V69" s="271">
        <v>0.6313333333333333</v>
      </c>
      <c r="W69" s="271">
        <v>0.6313333333333333</v>
      </c>
      <c r="X69" s="271">
        <v>0.6313333333333333</v>
      </c>
      <c r="Y69" s="271">
        <v>0.6313333333333333</v>
      </c>
      <c r="Z69" s="271">
        <v>0.6313333333333333</v>
      </c>
      <c r="AA69" s="271">
        <v>0.6313333333333333</v>
      </c>
      <c r="AB69" s="271">
        <v>0.6313333333333333</v>
      </c>
      <c r="AC69" s="271">
        <v>0.6313333333333333</v>
      </c>
      <c r="AD69" s="271">
        <v>0.6313333333333333</v>
      </c>
      <c r="AE69" s="271">
        <v>0.6313333333333333</v>
      </c>
      <c r="AF69" s="271">
        <v>0.6313333333333333</v>
      </c>
      <c r="AG69" s="271">
        <v>0.6313333333333333</v>
      </c>
    </row>
    <row r="70" spans="2:33" x14ac:dyDescent="0.25">
      <c r="B70" s="267"/>
      <c r="C70" s="268"/>
      <c r="D70" s="268"/>
      <c r="E70" s="268"/>
      <c r="F70" s="268"/>
      <c r="G70" s="268"/>
      <c r="H70" s="268"/>
      <c r="I70" s="268"/>
      <c r="J70" s="268"/>
      <c r="K70" s="268"/>
      <c r="L70" s="268"/>
      <c r="M70" s="268"/>
      <c r="N70" s="268"/>
      <c r="O70" s="268"/>
      <c r="P70" s="268"/>
      <c r="Q70" s="268"/>
      <c r="R70" s="268"/>
      <c r="S70" s="268"/>
      <c r="T70" s="268"/>
      <c r="U70" s="268"/>
      <c r="V70" s="268"/>
      <c r="W70" s="268"/>
      <c r="X70" s="268"/>
      <c r="Y70" s="268"/>
      <c r="Z70" s="268"/>
      <c r="AA70" s="268"/>
      <c r="AB70" s="268"/>
      <c r="AC70" s="268"/>
      <c r="AD70" s="268"/>
      <c r="AE70" s="268"/>
      <c r="AF70" s="268"/>
    </row>
  </sheetData>
  <mergeCells count="5">
    <mergeCell ref="C2:AG2"/>
    <mergeCell ref="C10:AG10"/>
    <mergeCell ref="C21:AG21"/>
    <mergeCell ref="C39:AG39"/>
    <mergeCell ref="C57:AG57"/>
  </mergeCells>
  <pageMargins left="0.7" right="0.7" top="0.75" bottom="0.75" header="0.3" footer="0.3"/>
  <pageSetup paperSize="9" orientation="portrait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CF530B-ADCE-4760-BE4B-73B732213F76}">
  <sheetPr>
    <tabColor rgb="FF00B0F0"/>
  </sheetPr>
  <dimension ref="B1:AG15"/>
  <sheetViews>
    <sheetView zoomScale="75" zoomScaleNormal="75" workbookViewId="0">
      <pane ySplit="1" topLeftCell="A2" activePane="bottomLeft" state="frozen"/>
      <selection pane="bottomLeft" activeCell="Y18" sqref="Y18"/>
    </sheetView>
  </sheetViews>
  <sheetFormatPr defaultRowHeight="15" x14ac:dyDescent="0.25"/>
  <cols>
    <col min="1" max="1" width="3.28515625" style="143" customWidth="1"/>
    <col min="2" max="2" width="24.42578125" style="143" customWidth="1"/>
    <col min="3" max="34" width="7.85546875" style="143" customWidth="1"/>
    <col min="35" max="16384" width="9.140625" style="143"/>
  </cols>
  <sheetData>
    <row r="1" spans="2:33" x14ac:dyDescent="0.25">
      <c r="B1" s="145" t="s">
        <v>400</v>
      </c>
      <c r="AB1" s="183"/>
      <c r="AC1" s="183"/>
      <c r="AD1" s="183"/>
      <c r="AE1" s="183"/>
      <c r="AF1" s="183"/>
    </row>
    <row r="2" spans="2:33" x14ac:dyDescent="0.25">
      <c r="B2" s="287"/>
      <c r="C2" s="308" t="s">
        <v>349</v>
      </c>
      <c r="D2" s="308"/>
      <c r="E2" s="308"/>
      <c r="F2" s="308"/>
      <c r="G2" s="308"/>
      <c r="H2" s="308"/>
      <c r="I2" s="308"/>
      <c r="J2" s="308"/>
      <c r="K2" s="308"/>
      <c r="L2" s="308"/>
      <c r="M2" s="308"/>
      <c r="N2" s="308"/>
      <c r="O2" s="308"/>
      <c r="P2" s="308"/>
      <c r="Q2" s="308"/>
      <c r="R2" s="308"/>
      <c r="S2" s="308"/>
      <c r="T2" s="308"/>
      <c r="U2" s="308"/>
      <c r="V2" s="308"/>
      <c r="W2" s="308"/>
      <c r="X2" s="308"/>
      <c r="Y2" s="308"/>
      <c r="Z2" s="308"/>
      <c r="AA2" s="308"/>
      <c r="AB2" s="308"/>
      <c r="AC2" s="308"/>
      <c r="AD2" s="308"/>
      <c r="AE2" s="308"/>
      <c r="AF2" s="308"/>
      <c r="AG2" s="308"/>
    </row>
    <row r="3" spans="2:33" x14ac:dyDescent="0.25">
      <c r="B3" s="184"/>
      <c r="C3" s="185">
        <v>1990</v>
      </c>
      <c r="D3" s="185">
        <v>1991</v>
      </c>
      <c r="E3" s="185">
        <v>1992</v>
      </c>
      <c r="F3" s="185">
        <v>1993</v>
      </c>
      <c r="G3" s="185">
        <v>1994</v>
      </c>
      <c r="H3" s="185">
        <v>1995</v>
      </c>
      <c r="I3" s="185">
        <v>1996</v>
      </c>
      <c r="J3" s="185">
        <v>1997</v>
      </c>
      <c r="K3" s="185">
        <v>1998</v>
      </c>
      <c r="L3" s="185">
        <v>1999</v>
      </c>
      <c r="M3" s="185">
        <v>2000</v>
      </c>
      <c r="N3" s="185">
        <v>2001</v>
      </c>
      <c r="O3" s="185">
        <v>2002</v>
      </c>
      <c r="P3" s="185">
        <v>2003</v>
      </c>
      <c r="Q3" s="185">
        <v>2004</v>
      </c>
      <c r="R3" s="185">
        <v>2005</v>
      </c>
      <c r="S3" s="185">
        <v>2006</v>
      </c>
      <c r="T3" s="185">
        <v>2007</v>
      </c>
      <c r="U3" s="185">
        <v>2008</v>
      </c>
      <c r="V3" s="185">
        <v>2009</v>
      </c>
      <c r="W3" s="185">
        <v>2010</v>
      </c>
      <c r="X3" s="185">
        <v>2011</v>
      </c>
      <c r="Y3" s="185">
        <v>2012</v>
      </c>
      <c r="Z3" s="185">
        <v>2013</v>
      </c>
      <c r="AA3" s="185">
        <v>2014</v>
      </c>
      <c r="AB3" s="185">
        <v>2015</v>
      </c>
      <c r="AC3" s="185">
        <v>2016</v>
      </c>
      <c r="AD3" s="185">
        <v>2017</v>
      </c>
      <c r="AE3" s="185">
        <v>2018</v>
      </c>
      <c r="AF3" s="185">
        <v>2019</v>
      </c>
      <c r="AG3" s="185">
        <v>2020</v>
      </c>
    </row>
    <row r="4" spans="2:33" x14ac:dyDescent="0.25">
      <c r="B4" s="165" t="s">
        <v>347</v>
      </c>
      <c r="C4" s="269">
        <f t="shared" ref="C4:N4" si="0">D4</f>
        <v>66.900000000000006</v>
      </c>
      <c r="D4" s="269">
        <f t="shared" si="0"/>
        <v>66.900000000000006</v>
      </c>
      <c r="E4" s="269">
        <f t="shared" si="0"/>
        <v>66.900000000000006</v>
      </c>
      <c r="F4" s="269">
        <f t="shared" si="0"/>
        <v>66.900000000000006</v>
      </c>
      <c r="G4" s="269">
        <f t="shared" si="0"/>
        <v>66.900000000000006</v>
      </c>
      <c r="H4" s="269">
        <f t="shared" si="0"/>
        <v>66.900000000000006</v>
      </c>
      <c r="I4" s="269">
        <f t="shared" si="0"/>
        <v>66.900000000000006</v>
      </c>
      <c r="J4" s="269">
        <f t="shared" si="0"/>
        <v>66.900000000000006</v>
      </c>
      <c r="K4" s="269">
        <f t="shared" si="0"/>
        <v>66.900000000000006</v>
      </c>
      <c r="L4" s="269">
        <f t="shared" si="0"/>
        <v>66.900000000000006</v>
      </c>
      <c r="M4" s="269">
        <f t="shared" si="0"/>
        <v>66.900000000000006</v>
      </c>
      <c r="N4" s="269">
        <f t="shared" si="0"/>
        <v>66.900000000000006</v>
      </c>
      <c r="O4" s="269">
        <f>P4</f>
        <v>66.900000000000006</v>
      </c>
      <c r="P4" s="269">
        <v>66.900000000000006</v>
      </c>
      <c r="Q4" s="269">
        <v>68.676923076923075</v>
      </c>
      <c r="R4" s="269">
        <v>70.453846153846158</v>
      </c>
      <c r="S4" s="269">
        <v>72.230769230769226</v>
      </c>
      <c r="T4" s="269">
        <v>74.007692307692309</v>
      </c>
      <c r="U4" s="269">
        <v>75.784615384615378</v>
      </c>
      <c r="V4" s="269">
        <v>77.561538461538461</v>
      </c>
      <c r="W4" s="269">
        <v>79.33846153846153</v>
      </c>
      <c r="X4" s="269">
        <v>81.115384615384613</v>
      </c>
      <c r="Y4" s="269">
        <v>82.892307692307682</v>
      </c>
      <c r="Z4" s="269">
        <v>84.669230769230765</v>
      </c>
      <c r="AA4" s="269">
        <v>86.446153846153834</v>
      </c>
      <c r="AB4" s="269">
        <v>88.223076923076917</v>
      </c>
      <c r="AC4" s="269">
        <v>90</v>
      </c>
      <c r="AD4" s="269">
        <v>90</v>
      </c>
      <c r="AE4" s="269">
        <v>90</v>
      </c>
      <c r="AF4" s="269">
        <v>90</v>
      </c>
      <c r="AG4" s="269">
        <v>90</v>
      </c>
    </row>
    <row r="5" spans="2:33" x14ac:dyDescent="0.25">
      <c r="B5" s="165" t="s">
        <v>348</v>
      </c>
      <c r="C5" s="269">
        <f t="shared" ref="C5:N5" si="1">D5</f>
        <v>33.1</v>
      </c>
      <c r="D5" s="269">
        <f t="shared" si="1"/>
        <v>33.1</v>
      </c>
      <c r="E5" s="269">
        <f t="shared" si="1"/>
        <v>33.1</v>
      </c>
      <c r="F5" s="269">
        <f t="shared" si="1"/>
        <v>33.1</v>
      </c>
      <c r="G5" s="269">
        <f t="shared" si="1"/>
        <v>33.1</v>
      </c>
      <c r="H5" s="269">
        <f t="shared" si="1"/>
        <v>33.1</v>
      </c>
      <c r="I5" s="269">
        <f t="shared" si="1"/>
        <v>33.1</v>
      </c>
      <c r="J5" s="269">
        <f t="shared" si="1"/>
        <v>33.1</v>
      </c>
      <c r="K5" s="269">
        <f t="shared" si="1"/>
        <v>33.1</v>
      </c>
      <c r="L5" s="269">
        <f t="shared" si="1"/>
        <v>33.1</v>
      </c>
      <c r="M5" s="269">
        <f t="shared" si="1"/>
        <v>33.1</v>
      </c>
      <c r="N5" s="269">
        <f t="shared" si="1"/>
        <v>33.1</v>
      </c>
      <c r="O5" s="269">
        <f>P5</f>
        <v>33.1</v>
      </c>
      <c r="P5" s="269">
        <v>33.1</v>
      </c>
      <c r="Q5" s="269">
        <v>31.323076923076925</v>
      </c>
      <c r="R5" s="269">
        <v>29.54615384615385</v>
      </c>
      <c r="S5" s="269">
        <v>27.769230769230774</v>
      </c>
      <c r="T5" s="269">
        <v>25.992307692307698</v>
      </c>
      <c r="U5" s="269">
        <v>24.215384615384622</v>
      </c>
      <c r="V5" s="269">
        <v>22.438461538461546</v>
      </c>
      <c r="W5" s="269">
        <v>20.66153846153847</v>
      </c>
      <c r="X5" s="269">
        <v>18.884615384615394</v>
      </c>
      <c r="Y5" s="269">
        <v>17.107692307692318</v>
      </c>
      <c r="Z5" s="269">
        <v>15.330769230769242</v>
      </c>
      <c r="AA5" s="269">
        <v>13.553846153846166</v>
      </c>
      <c r="AB5" s="269">
        <v>11.776923076923088</v>
      </c>
      <c r="AC5" s="269">
        <v>9.9999999999999982</v>
      </c>
      <c r="AD5" s="269">
        <v>9.9999999999999982</v>
      </c>
      <c r="AE5" s="269">
        <v>9.9999999999999982</v>
      </c>
      <c r="AF5" s="269">
        <v>9.9999999999999982</v>
      </c>
      <c r="AG5" s="292">
        <v>9.9999999999999982</v>
      </c>
    </row>
    <row r="6" spans="2:33" x14ac:dyDescent="0.25">
      <c r="B6" s="264"/>
      <c r="C6" s="264"/>
      <c r="D6" s="264"/>
      <c r="E6" s="264"/>
      <c r="F6" s="264"/>
      <c r="G6" s="264"/>
      <c r="H6" s="264"/>
      <c r="I6" s="264"/>
      <c r="J6" s="264"/>
      <c r="K6" s="264"/>
      <c r="L6" s="264"/>
      <c r="M6" s="264"/>
      <c r="N6" s="264"/>
      <c r="O6" s="264"/>
      <c r="P6" s="264"/>
      <c r="Q6" s="264"/>
      <c r="R6" s="264"/>
      <c r="S6" s="264"/>
      <c r="T6" s="264"/>
      <c r="U6" s="264"/>
      <c r="V6" s="264"/>
      <c r="W6" s="264"/>
      <c r="X6" s="264"/>
      <c r="Y6" s="264"/>
      <c r="Z6" s="264"/>
      <c r="AA6" s="264"/>
      <c r="AB6" s="264"/>
      <c r="AC6" s="264"/>
      <c r="AD6" s="264"/>
      <c r="AE6" s="264"/>
      <c r="AF6" s="264"/>
    </row>
    <row r="7" spans="2:33" x14ac:dyDescent="0.25">
      <c r="B7" s="183"/>
      <c r="C7" s="183"/>
      <c r="D7" s="183"/>
      <c r="E7" s="183"/>
      <c r="F7" s="183"/>
      <c r="G7" s="183"/>
      <c r="H7" s="183"/>
      <c r="I7" s="183"/>
      <c r="J7" s="183"/>
      <c r="K7" s="183"/>
      <c r="L7" s="183"/>
      <c r="M7" s="183"/>
      <c r="N7" s="183"/>
      <c r="O7" s="183"/>
      <c r="P7" s="183"/>
      <c r="Q7" s="183"/>
      <c r="R7" s="183"/>
      <c r="S7" s="183"/>
      <c r="T7" s="183"/>
      <c r="U7" s="183"/>
      <c r="V7" s="183"/>
      <c r="W7" s="183"/>
      <c r="X7" s="183"/>
      <c r="Y7" s="183"/>
      <c r="Z7" s="183"/>
      <c r="AA7" s="183"/>
    </row>
    <row r="8" spans="2:33" x14ac:dyDescent="0.25">
      <c r="B8" s="145" t="s">
        <v>401</v>
      </c>
      <c r="C8" s="183"/>
      <c r="D8" s="183"/>
      <c r="E8" s="183"/>
      <c r="F8" s="183"/>
      <c r="G8" s="183"/>
      <c r="H8" s="183"/>
      <c r="I8" s="183"/>
      <c r="J8" s="183"/>
      <c r="K8" s="183"/>
      <c r="L8" s="183"/>
      <c r="M8" s="183"/>
      <c r="N8" s="183"/>
      <c r="O8" s="183"/>
      <c r="P8" s="183"/>
      <c r="Q8" s="183"/>
      <c r="R8" s="183"/>
      <c r="S8" s="183"/>
      <c r="T8" s="183"/>
      <c r="U8" s="183"/>
      <c r="V8" s="183"/>
      <c r="W8" s="183"/>
      <c r="X8" s="183"/>
      <c r="Y8" s="183"/>
      <c r="Z8" s="183"/>
      <c r="AA8" s="183"/>
    </row>
    <row r="9" spans="2:33" x14ac:dyDescent="0.25">
      <c r="B9" s="288"/>
      <c r="C9" s="300"/>
      <c r="D9" s="300"/>
      <c r="E9" s="300"/>
      <c r="F9" s="300"/>
      <c r="G9" s="300"/>
      <c r="H9" s="300"/>
      <c r="I9" s="300"/>
      <c r="J9" s="300"/>
      <c r="K9" s="300"/>
      <c r="L9" s="300"/>
      <c r="M9" s="300"/>
      <c r="N9" s="300"/>
      <c r="O9" s="300"/>
      <c r="P9" s="300"/>
      <c r="Q9" s="300"/>
      <c r="R9" s="300"/>
      <c r="S9" s="300"/>
      <c r="T9" s="300"/>
      <c r="U9" s="300"/>
      <c r="V9" s="300"/>
      <c r="W9" s="300"/>
      <c r="X9" s="300"/>
      <c r="Y9" s="300"/>
      <c r="Z9" s="300"/>
      <c r="AA9" s="300"/>
      <c r="AB9" s="300"/>
      <c r="AC9" s="300"/>
      <c r="AD9" s="300"/>
      <c r="AE9" s="300"/>
      <c r="AF9" s="300"/>
      <c r="AG9" s="300"/>
    </row>
    <row r="10" spans="2:33" x14ac:dyDescent="0.25">
      <c r="B10" s="189"/>
      <c r="C10" s="190">
        <v>1990</v>
      </c>
      <c r="D10" s="190">
        <v>1991</v>
      </c>
      <c r="E10" s="190">
        <v>1992</v>
      </c>
      <c r="F10" s="190">
        <v>1993</v>
      </c>
      <c r="G10" s="190">
        <v>1994</v>
      </c>
      <c r="H10" s="190">
        <v>1995</v>
      </c>
      <c r="I10" s="190">
        <v>1996</v>
      </c>
      <c r="J10" s="190">
        <v>1997</v>
      </c>
      <c r="K10" s="190">
        <v>1998</v>
      </c>
      <c r="L10" s="190">
        <v>1999</v>
      </c>
      <c r="M10" s="190">
        <v>2000</v>
      </c>
      <c r="N10" s="190">
        <v>2001</v>
      </c>
      <c r="O10" s="190">
        <v>2002</v>
      </c>
      <c r="P10" s="190">
        <v>2003</v>
      </c>
      <c r="Q10" s="190">
        <v>2004</v>
      </c>
      <c r="R10" s="190">
        <v>2005</v>
      </c>
      <c r="S10" s="190">
        <v>2006</v>
      </c>
      <c r="T10" s="190">
        <v>2007</v>
      </c>
      <c r="U10" s="190">
        <v>2008</v>
      </c>
      <c r="V10" s="190">
        <v>2009</v>
      </c>
      <c r="W10" s="190">
        <v>2010</v>
      </c>
      <c r="X10" s="190">
        <v>2011</v>
      </c>
      <c r="Y10" s="190">
        <v>2012</v>
      </c>
      <c r="Z10" s="190">
        <v>2013</v>
      </c>
      <c r="AA10" s="190">
        <v>2014</v>
      </c>
      <c r="AB10" s="190">
        <v>2015</v>
      </c>
      <c r="AC10" s="190">
        <v>2016</v>
      </c>
      <c r="AD10" s="190">
        <v>2017</v>
      </c>
      <c r="AE10" s="190">
        <v>2018</v>
      </c>
      <c r="AF10" s="190">
        <v>2019</v>
      </c>
      <c r="AG10" s="190">
        <v>2020</v>
      </c>
    </row>
    <row r="11" spans="2:33" x14ac:dyDescent="0.25">
      <c r="B11" s="165" t="s">
        <v>350</v>
      </c>
      <c r="C11" s="286">
        <v>0.98869999999999991</v>
      </c>
      <c r="D11" s="286">
        <v>0.98869999999999991</v>
      </c>
      <c r="E11" s="286">
        <v>0.98869999999999991</v>
      </c>
      <c r="F11" s="286">
        <v>0.98869999999999991</v>
      </c>
      <c r="G11" s="286">
        <v>0.98869999999999991</v>
      </c>
      <c r="H11" s="286">
        <v>0.98869999999999991</v>
      </c>
      <c r="I11" s="286">
        <v>0.98869999999999991</v>
      </c>
      <c r="J11" s="286">
        <v>0.98869999999999991</v>
      </c>
      <c r="K11" s="286">
        <v>0.98869999999999991</v>
      </c>
      <c r="L11" s="286">
        <v>0.98869999999999991</v>
      </c>
      <c r="M11" s="286">
        <v>0.98869999999999991</v>
      </c>
      <c r="N11" s="286">
        <v>0.98869999999999991</v>
      </c>
      <c r="O11" s="286">
        <v>0.98869999999999991</v>
      </c>
      <c r="P11" s="286">
        <v>0.98869999999999991</v>
      </c>
      <c r="Q11" s="286">
        <v>0.98602857142857137</v>
      </c>
      <c r="R11" s="286">
        <v>0.98335714285714271</v>
      </c>
      <c r="S11" s="286">
        <v>0.98068571428571416</v>
      </c>
      <c r="T11" s="286">
        <v>0.97801428571428561</v>
      </c>
      <c r="U11" s="286">
        <v>0.97534285714285707</v>
      </c>
      <c r="V11" s="286">
        <v>0.97267142857142841</v>
      </c>
      <c r="W11" s="286">
        <v>0.97</v>
      </c>
      <c r="X11" s="286">
        <v>0.97</v>
      </c>
      <c r="Y11" s="286">
        <v>0.97</v>
      </c>
      <c r="Z11" s="286">
        <v>0.97</v>
      </c>
      <c r="AA11" s="286">
        <v>0.97</v>
      </c>
      <c r="AB11" s="286">
        <v>0.97</v>
      </c>
      <c r="AC11" s="286">
        <v>0.97</v>
      </c>
      <c r="AD11" s="286">
        <v>0.96</v>
      </c>
      <c r="AE11" s="286">
        <v>0.95</v>
      </c>
      <c r="AF11" s="286">
        <v>0.84</v>
      </c>
      <c r="AG11" s="286">
        <v>0.64159999999999995</v>
      </c>
    </row>
    <row r="12" spans="2:33" x14ac:dyDescent="0.25">
      <c r="B12" s="165" t="s">
        <v>351</v>
      </c>
      <c r="C12" s="270">
        <v>1.09E-2</v>
      </c>
      <c r="D12" s="270">
        <v>1.09E-2</v>
      </c>
      <c r="E12" s="270">
        <v>1.09E-2</v>
      </c>
      <c r="F12" s="270">
        <v>1.09E-2</v>
      </c>
      <c r="G12" s="270">
        <v>1.09E-2</v>
      </c>
      <c r="H12" s="270">
        <v>1.09E-2</v>
      </c>
      <c r="I12" s="270">
        <v>1.09E-2</v>
      </c>
      <c r="J12" s="270">
        <v>1.09E-2</v>
      </c>
      <c r="K12" s="270">
        <v>1.09E-2</v>
      </c>
      <c r="L12" s="270">
        <v>1.09E-2</v>
      </c>
      <c r="M12" s="270">
        <v>1.09E-2</v>
      </c>
      <c r="N12" s="270">
        <v>1.09E-2</v>
      </c>
      <c r="O12" s="270">
        <v>1.09E-2</v>
      </c>
      <c r="P12" s="270">
        <v>1.09E-2</v>
      </c>
      <c r="Q12" s="270">
        <v>1.0771428571428572E-2</v>
      </c>
      <c r="R12" s="270">
        <v>1.0642857142857143E-2</v>
      </c>
      <c r="S12" s="270">
        <v>1.0514285714285714E-2</v>
      </c>
      <c r="T12" s="270">
        <v>1.0385714285714285E-2</v>
      </c>
      <c r="U12" s="270">
        <v>1.0257142857142855E-2</v>
      </c>
      <c r="V12" s="270">
        <v>1.0128571428571426E-2</v>
      </c>
      <c r="W12" s="270">
        <v>0.01</v>
      </c>
      <c r="X12" s="270">
        <v>0.01</v>
      </c>
      <c r="Y12" s="270">
        <v>0.01</v>
      </c>
      <c r="Z12" s="270">
        <v>0.01</v>
      </c>
      <c r="AA12" s="270">
        <v>0.01</v>
      </c>
      <c r="AB12" s="270">
        <v>0.01</v>
      </c>
      <c r="AC12" s="270">
        <v>0.01</v>
      </c>
      <c r="AD12" s="270">
        <v>1.4999999999999999E-2</v>
      </c>
      <c r="AE12" s="270">
        <v>0.02</v>
      </c>
      <c r="AF12" s="270">
        <v>3.5000000000000003E-2</v>
      </c>
      <c r="AG12" s="270">
        <v>0.1075</v>
      </c>
    </row>
    <row r="13" spans="2:33" x14ac:dyDescent="0.25">
      <c r="B13" s="165" t="s">
        <v>352</v>
      </c>
      <c r="C13" s="270">
        <v>0</v>
      </c>
      <c r="D13" s="270">
        <v>0</v>
      </c>
      <c r="E13" s="270">
        <v>0</v>
      </c>
      <c r="F13" s="270">
        <v>0</v>
      </c>
      <c r="G13" s="270">
        <v>0</v>
      </c>
      <c r="H13" s="270">
        <v>0</v>
      </c>
      <c r="I13" s="270">
        <v>0</v>
      </c>
      <c r="J13" s="270">
        <v>0</v>
      </c>
      <c r="K13" s="270">
        <v>0</v>
      </c>
      <c r="L13" s="270">
        <v>0</v>
      </c>
      <c r="M13" s="270">
        <v>0</v>
      </c>
      <c r="N13" s="270">
        <v>0</v>
      </c>
      <c r="O13" s="270">
        <v>0</v>
      </c>
      <c r="P13" s="270">
        <v>0</v>
      </c>
      <c r="Q13" s="270">
        <v>2.8571428571428571E-3</v>
      </c>
      <c r="R13" s="270">
        <v>5.7142857142857143E-3</v>
      </c>
      <c r="S13" s="270">
        <v>8.5714285714285701E-3</v>
      </c>
      <c r="T13" s="270">
        <v>1.1428571428571429E-2</v>
      </c>
      <c r="U13" s="270">
        <v>1.4285714285714284E-2</v>
      </c>
      <c r="V13" s="270">
        <v>1.714285714285714E-2</v>
      </c>
      <c r="W13" s="270">
        <v>0.02</v>
      </c>
      <c r="X13" s="270">
        <v>1.8571428571428572E-2</v>
      </c>
      <c r="Y13" s="270">
        <v>1.7142857142857144E-2</v>
      </c>
      <c r="Z13" s="270">
        <v>1.5714285714285715E-2</v>
      </c>
      <c r="AA13" s="270">
        <v>1.4285714285714289E-2</v>
      </c>
      <c r="AB13" s="270">
        <v>1.285714285714286E-2</v>
      </c>
      <c r="AC13" s="270">
        <v>0.01</v>
      </c>
      <c r="AD13" s="270">
        <v>1.4999999999999999E-2</v>
      </c>
      <c r="AE13" s="270">
        <v>0.02</v>
      </c>
      <c r="AF13" s="270">
        <v>0.11599999999999999</v>
      </c>
      <c r="AG13" s="270">
        <v>0.2167</v>
      </c>
    </row>
    <row r="14" spans="2:33" x14ac:dyDescent="0.25">
      <c r="B14" s="187" t="s">
        <v>353</v>
      </c>
      <c r="C14" s="271">
        <v>4.0000000000000002E-4</v>
      </c>
      <c r="D14" s="271">
        <v>4.0000000000000002E-4</v>
      </c>
      <c r="E14" s="271">
        <v>4.0000000000000002E-4</v>
      </c>
      <c r="F14" s="271">
        <v>4.0000000000000002E-4</v>
      </c>
      <c r="G14" s="271">
        <v>4.0000000000000002E-4</v>
      </c>
      <c r="H14" s="271">
        <v>4.0000000000000002E-4</v>
      </c>
      <c r="I14" s="271">
        <v>4.0000000000000002E-4</v>
      </c>
      <c r="J14" s="271">
        <v>4.0000000000000002E-4</v>
      </c>
      <c r="K14" s="271">
        <v>4.0000000000000002E-4</v>
      </c>
      <c r="L14" s="271">
        <v>4.0000000000000002E-4</v>
      </c>
      <c r="M14" s="271">
        <v>4.0000000000000002E-4</v>
      </c>
      <c r="N14" s="271">
        <v>4.0000000000000002E-4</v>
      </c>
      <c r="O14" s="271">
        <v>4.0000000000000002E-4</v>
      </c>
      <c r="P14" s="271">
        <v>4.0000000000000002E-4</v>
      </c>
      <c r="Q14" s="271">
        <v>3.4285714285714285E-4</v>
      </c>
      <c r="R14" s="271">
        <v>2.8571428571428574E-4</v>
      </c>
      <c r="S14" s="271">
        <v>2.2857142857142859E-4</v>
      </c>
      <c r="T14" s="271">
        <v>1.7142857142857148E-4</v>
      </c>
      <c r="U14" s="271">
        <v>1.1428571428571434E-4</v>
      </c>
      <c r="V14" s="271">
        <v>5.7142857142857196E-5</v>
      </c>
      <c r="W14" s="271">
        <v>0</v>
      </c>
      <c r="X14" s="271">
        <v>1.4285714285714286E-3</v>
      </c>
      <c r="Y14" s="271">
        <v>2.8571428571428571E-3</v>
      </c>
      <c r="Z14" s="271">
        <v>4.2857142857142851E-3</v>
      </c>
      <c r="AA14" s="271">
        <v>5.7142857142857143E-3</v>
      </c>
      <c r="AB14" s="271">
        <v>7.1428571428571418E-3</v>
      </c>
      <c r="AC14" s="271">
        <v>0.01</v>
      </c>
      <c r="AD14" s="271">
        <v>0.01</v>
      </c>
      <c r="AE14" s="271">
        <v>0.01</v>
      </c>
      <c r="AF14" s="271">
        <v>9.0000000000000011E-3</v>
      </c>
      <c r="AG14" s="271">
        <v>3.4200000000000001E-2</v>
      </c>
    </row>
    <row r="15" spans="2:33" x14ac:dyDescent="0.25">
      <c r="B15" s="155"/>
      <c r="C15" s="191"/>
      <c r="D15" s="191"/>
      <c r="E15" s="191"/>
      <c r="F15" s="191"/>
      <c r="G15" s="191"/>
      <c r="H15" s="191"/>
      <c r="I15" s="191"/>
      <c r="J15" s="191"/>
      <c r="K15" s="191"/>
      <c r="L15" s="191"/>
      <c r="M15" s="191"/>
      <c r="N15" s="191"/>
      <c r="O15" s="191"/>
      <c r="P15" s="191"/>
      <c r="Q15" s="191"/>
      <c r="R15" s="191"/>
      <c r="S15" s="191"/>
      <c r="T15" s="191"/>
      <c r="U15" s="191"/>
      <c r="V15" s="191"/>
      <c r="W15" s="191"/>
      <c r="X15" s="191"/>
      <c r="Y15" s="191"/>
      <c r="Z15" s="191"/>
      <c r="AA15" s="191"/>
      <c r="AB15" s="191"/>
      <c r="AC15" s="191"/>
      <c r="AD15" s="191"/>
      <c r="AE15" s="191"/>
      <c r="AF15" s="191"/>
    </row>
  </sheetData>
  <mergeCells count="2">
    <mergeCell ref="C2:AG2"/>
    <mergeCell ref="C9:AG9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E4896A-CA07-4454-B6AC-485FEB024BA2}">
  <sheetPr>
    <tabColor rgb="FF92D050"/>
  </sheetPr>
  <dimension ref="B1:G10"/>
  <sheetViews>
    <sheetView zoomScale="80" zoomScaleNormal="80" workbookViewId="0">
      <selection activeCell="O35" sqref="O35"/>
    </sheetView>
  </sheetViews>
  <sheetFormatPr defaultRowHeight="15" x14ac:dyDescent="0.25"/>
  <cols>
    <col min="1" max="1" width="2.85546875" style="142" customWidth="1"/>
    <col min="2" max="2" width="18.7109375" style="142" customWidth="1"/>
    <col min="3" max="3" width="19.140625" style="142" customWidth="1"/>
    <col min="4" max="4" width="31.140625" style="142" customWidth="1"/>
    <col min="5" max="5" width="29.28515625" style="142" customWidth="1"/>
    <col min="6" max="16384" width="9.140625" style="142"/>
  </cols>
  <sheetData>
    <row r="1" spans="2:7" x14ac:dyDescent="0.25">
      <c r="B1" s="170" t="s">
        <v>219</v>
      </c>
    </row>
    <row r="2" spans="2:7" ht="15.75" thickBot="1" x14ac:dyDescent="0.3"/>
    <row r="3" spans="2:7" ht="15.75" thickBot="1" x14ac:dyDescent="0.3">
      <c r="B3" s="171" t="s">
        <v>220</v>
      </c>
      <c r="C3" s="295" t="s">
        <v>221</v>
      </c>
      <c r="D3" s="296"/>
      <c r="E3" s="297"/>
    </row>
    <row r="4" spans="2:7" ht="19.5" customHeight="1" thickBot="1" x14ac:dyDescent="0.3">
      <c r="B4" s="172" t="s">
        <v>222</v>
      </c>
      <c r="C4" s="173" t="s">
        <v>223</v>
      </c>
      <c r="D4" s="298" t="s">
        <v>224</v>
      </c>
      <c r="E4" s="299"/>
    </row>
    <row r="5" spans="2:7" x14ac:dyDescent="0.25">
      <c r="B5" s="174" t="s">
        <v>225</v>
      </c>
      <c r="C5" s="175" t="s">
        <v>226</v>
      </c>
      <c r="D5" s="176" t="s">
        <v>227</v>
      </c>
      <c r="E5" s="176" t="s">
        <v>228</v>
      </c>
      <c r="G5" s="168"/>
    </row>
    <row r="6" spans="2:7" ht="15.75" thickBot="1" x14ac:dyDescent="0.3">
      <c r="B6" s="177"/>
      <c r="C6" s="178" t="s">
        <v>229</v>
      </c>
      <c r="D6" s="179" t="s">
        <v>230</v>
      </c>
      <c r="E6" s="179" t="s">
        <v>231</v>
      </c>
    </row>
    <row r="7" spans="2:7" ht="15.75" thickBot="1" x14ac:dyDescent="0.3">
      <c r="B7" s="180" t="s">
        <v>232</v>
      </c>
      <c r="C7" s="178" t="s">
        <v>233</v>
      </c>
      <c r="D7" s="179" t="s">
        <v>234</v>
      </c>
      <c r="E7" s="179" t="s">
        <v>235</v>
      </c>
    </row>
    <row r="8" spans="2:7" x14ac:dyDescent="0.25">
      <c r="B8" s="181"/>
      <c r="C8" s="181"/>
      <c r="D8" s="181"/>
      <c r="E8" s="181"/>
      <c r="F8" s="169"/>
    </row>
    <row r="9" spans="2:7" x14ac:dyDescent="0.25">
      <c r="B9" s="169"/>
      <c r="C9" s="169"/>
      <c r="D9" s="169"/>
      <c r="E9" s="169"/>
      <c r="F9" s="169"/>
    </row>
    <row r="10" spans="2:7" x14ac:dyDescent="0.25">
      <c r="B10" s="181"/>
      <c r="C10" s="181"/>
      <c r="D10" s="181"/>
      <c r="E10" s="181"/>
      <c r="F10" s="169"/>
    </row>
  </sheetData>
  <mergeCells count="2">
    <mergeCell ref="C3:E3"/>
    <mergeCell ref="D4:E4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AB71D8-0F4A-4B40-A9A3-9B70FEBE2FEF}">
  <sheetPr>
    <tabColor rgb="FF92D050"/>
  </sheetPr>
  <dimension ref="B1:AG32"/>
  <sheetViews>
    <sheetView zoomScale="75" zoomScaleNormal="75" workbookViewId="0">
      <pane ySplit="1" topLeftCell="A2" activePane="bottomLeft" state="frozen"/>
      <selection pane="bottomLeft" activeCell="A32" sqref="A32:XFD32"/>
    </sheetView>
  </sheetViews>
  <sheetFormatPr defaultRowHeight="15" x14ac:dyDescent="0.25"/>
  <cols>
    <col min="1" max="1" width="3.28515625" style="143" customWidth="1"/>
    <col min="2" max="2" width="41.7109375" style="143" customWidth="1"/>
    <col min="3" max="33" width="8.85546875" style="143" customWidth="1"/>
    <col min="34" max="16384" width="9.140625" style="143"/>
  </cols>
  <sheetData>
    <row r="1" spans="2:33" ht="18" x14ac:dyDescent="0.25">
      <c r="B1" s="145" t="s">
        <v>386</v>
      </c>
      <c r="AB1" s="183"/>
      <c r="AC1" s="183"/>
      <c r="AD1" s="183"/>
      <c r="AE1" s="183"/>
      <c r="AF1" s="183"/>
    </row>
    <row r="2" spans="2:33" x14ac:dyDescent="0.25">
      <c r="B2" s="289"/>
      <c r="C2" s="300" t="s">
        <v>236</v>
      </c>
      <c r="D2" s="300"/>
      <c r="E2" s="300"/>
      <c r="F2" s="300"/>
      <c r="G2" s="300"/>
      <c r="H2" s="300"/>
      <c r="I2" s="300"/>
      <c r="J2" s="300"/>
      <c r="K2" s="300"/>
      <c r="L2" s="300"/>
      <c r="M2" s="300"/>
      <c r="N2" s="300"/>
      <c r="O2" s="300"/>
      <c r="P2" s="300"/>
      <c r="Q2" s="300"/>
      <c r="R2" s="300"/>
      <c r="S2" s="300"/>
      <c r="T2" s="300"/>
      <c r="U2" s="300"/>
      <c r="V2" s="300"/>
      <c r="W2" s="300"/>
      <c r="X2" s="300"/>
      <c r="Y2" s="300"/>
      <c r="Z2" s="300"/>
      <c r="AA2" s="300"/>
      <c r="AB2" s="300"/>
      <c r="AC2" s="300"/>
      <c r="AD2" s="300"/>
      <c r="AE2" s="300"/>
      <c r="AF2" s="300"/>
      <c r="AG2" s="300"/>
    </row>
    <row r="3" spans="2:33" x14ac:dyDescent="0.25">
      <c r="B3" s="184"/>
      <c r="C3" s="185">
        <v>1990</v>
      </c>
      <c r="D3" s="185">
        <v>1991</v>
      </c>
      <c r="E3" s="185">
        <v>1992</v>
      </c>
      <c r="F3" s="185">
        <v>1993</v>
      </c>
      <c r="G3" s="185">
        <v>1994</v>
      </c>
      <c r="H3" s="185">
        <v>1995</v>
      </c>
      <c r="I3" s="185">
        <v>1996</v>
      </c>
      <c r="J3" s="185">
        <v>1997</v>
      </c>
      <c r="K3" s="185">
        <v>1998</v>
      </c>
      <c r="L3" s="185">
        <v>1999</v>
      </c>
      <c r="M3" s="185">
        <v>2000</v>
      </c>
      <c r="N3" s="185">
        <v>2001</v>
      </c>
      <c r="O3" s="185">
        <v>2002</v>
      </c>
      <c r="P3" s="185">
        <v>2003</v>
      </c>
      <c r="Q3" s="185">
        <v>2004</v>
      </c>
      <c r="R3" s="185">
        <v>2005</v>
      </c>
      <c r="S3" s="185">
        <v>2006</v>
      </c>
      <c r="T3" s="185">
        <v>2007</v>
      </c>
      <c r="U3" s="185">
        <v>2008</v>
      </c>
      <c r="V3" s="185">
        <v>2009</v>
      </c>
      <c r="W3" s="185">
        <v>2010</v>
      </c>
      <c r="X3" s="185">
        <v>2011</v>
      </c>
      <c r="Y3" s="185">
        <v>2012</v>
      </c>
      <c r="Z3" s="185">
        <v>2013</v>
      </c>
      <c r="AA3" s="185">
        <v>2014</v>
      </c>
      <c r="AB3" s="185">
        <v>2015</v>
      </c>
      <c r="AC3" s="185">
        <v>2016</v>
      </c>
      <c r="AD3" s="185">
        <v>2017</v>
      </c>
      <c r="AE3" s="185">
        <v>2018</v>
      </c>
      <c r="AF3" s="185">
        <v>2019</v>
      </c>
      <c r="AG3" s="185">
        <v>2020</v>
      </c>
    </row>
    <row r="4" spans="2:33" x14ac:dyDescent="0.25">
      <c r="B4" s="165" t="s">
        <v>223</v>
      </c>
      <c r="C4" s="186">
        <v>101.37611806855924</v>
      </c>
      <c r="D4" s="186">
        <v>101.99276915007596</v>
      </c>
      <c r="E4" s="186">
        <v>102.60942023159268</v>
      </c>
      <c r="F4" s="186">
        <v>103.2260713131094</v>
      </c>
      <c r="G4" s="186">
        <v>103.84272239462612</v>
      </c>
      <c r="H4" s="186">
        <v>104.45937347614284</v>
      </c>
      <c r="I4" s="186">
        <v>105.07602455765957</v>
      </c>
      <c r="J4" s="186">
        <v>105.69267563917629</v>
      </c>
      <c r="K4" s="186">
        <v>106.30932672069301</v>
      </c>
      <c r="L4" s="186">
        <v>106.92597780220973</v>
      </c>
      <c r="M4" s="186">
        <v>107.54262888372645</v>
      </c>
      <c r="N4" s="186">
        <v>108.15927996524317</v>
      </c>
      <c r="O4" s="186">
        <v>108.77593104675989</v>
      </c>
      <c r="P4" s="186">
        <v>109.39258212827664</v>
      </c>
      <c r="Q4" s="186">
        <v>109.47683126076856</v>
      </c>
      <c r="R4" s="186">
        <v>112.58275801208032</v>
      </c>
      <c r="S4" s="186">
        <v>112.42329941852149</v>
      </c>
      <c r="T4" s="186">
        <v>112.70647701397564</v>
      </c>
      <c r="U4" s="186">
        <v>111.52818613558803</v>
      </c>
      <c r="V4" s="186">
        <v>109.97524860516805</v>
      </c>
      <c r="W4" s="186">
        <v>114.45546369963992</v>
      </c>
      <c r="X4" s="186">
        <v>115.05745551507509</v>
      </c>
      <c r="Y4" s="186">
        <v>112.88239981878309</v>
      </c>
      <c r="Z4" s="186">
        <v>113.71812207779328</v>
      </c>
      <c r="AA4" s="186">
        <v>113.68399441942047</v>
      </c>
      <c r="AB4" s="186">
        <v>116.72611621953946</v>
      </c>
      <c r="AC4" s="186">
        <v>115.82716722043497</v>
      </c>
      <c r="AD4" s="186">
        <v>118.62354417144331</v>
      </c>
      <c r="AE4" s="186">
        <v>119.88272134522394</v>
      </c>
      <c r="AF4" s="186">
        <v>121.56357153272555</v>
      </c>
      <c r="AG4" s="186">
        <v>122.2092879013808</v>
      </c>
    </row>
    <row r="5" spans="2:33" x14ac:dyDescent="0.25">
      <c r="B5" s="165" t="s">
        <v>237</v>
      </c>
      <c r="C5" s="186">
        <v>75.361432597919929</v>
      </c>
      <c r="D5" s="186">
        <v>75.354730809136072</v>
      </c>
      <c r="E5" s="186">
        <v>75.348029020352215</v>
      </c>
      <c r="F5" s="186">
        <v>75.341327231568357</v>
      </c>
      <c r="G5" s="186">
        <v>75.3346254427845</v>
      </c>
      <c r="H5" s="186">
        <v>75.327923654000642</v>
      </c>
      <c r="I5" s="186">
        <v>75.321221865216785</v>
      </c>
      <c r="J5" s="186">
        <v>75.314520076432927</v>
      </c>
      <c r="K5" s="186">
        <v>75.30781828764907</v>
      </c>
      <c r="L5" s="186">
        <v>75.301116498865213</v>
      </c>
      <c r="M5" s="186">
        <v>75.294414710081355</v>
      </c>
      <c r="N5" s="186">
        <v>75.287712921297498</v>
      </c>
      <c r="O5" s="186">
        <v>75.28101113251364</v>
      </c>
      <c r="P5" s="186">
        <v>75.274309343729712</v>
      </c>
      <c r="Q5" s="186">
        <v>75.439463336285016</v>
      </c>
      <c r="R5" s="186">
        <v>76.350884996787073</v>
      </c>
      <c r="S5" s="186">
        <v>75.04064824132189</v>
      </c>
      <c r="T5" s="186">
        <v>73.756681815280714</v>
      </c>
      <c r="U5" s="186">
        <v>75.36386268535955</v>
      </c>
      <c r="V5" s="186">
        <v>73.036024319016661</v>
      </c>
      <c r="W5" s="186">
        <v>73.086040032628048</v>
      </c>
      <c r="X5" s="186">
        <v>74.036427792859627</v>
      </c>
      <c r="Y5" s="186">
        <v>75.421229421093784</v>
      </c>
      <c r="Z5" s="186">
        <v>72.878219301512743</v>
      </c>
      <c r="AA5" s="186">
        <v>73.328316313894959</v>
      </c>
      <c r="AB5" s="186">
        <v>74.202723757164989</v>
      </c>
      <c r="AC5" s="186">
        <v>73.813867165587993</v>
      </c>
      <c r="AD5" s="186">
        <v>73.825829062035581</v>
      </c>
      <c r="AE5" s="186">
        <v>73.461996649952638</v>
      </c>
      <c r="AF5" s="186">
        <v>73.648305460320557</v>
      </c>
      <c r="AG5" s="186">
        <v>73.657215857665122</v>
      </c>
    </row>
    <row r="6" spans="2:33" x14ac:dyDescent="0.25">
      <c r="B6" s="165" t="s">
        <v>238</v>
      </c>
      <c r="C6" s="186">
        <v>25.533779431413059</v>
      </c>
      <c r="D6" s="186">
        <v>26.027752418265855</v>
      </c>
      <c r="E6" s="186">
        <v>26.521725405118652</v>
      </c>
      <c r="F6" s="186">
        <v>27.015698391971448</v>
      </c>
      <c r="G6" s="186">
        <v>27.509671378824244</v>
      </c>
      <c r="H6" s="186">
        <v>28.00364436567704</v>
      </c>
      <c r="I6" s="186">
        <v>28.497617352529836</v>
      </c>
      <c r="J6" s="186">
        <v>28.991590339382633</v>
      </c>
      <c r="K6" s="186">
        <v>29.485563326235429</v>
      </c>
      <c r="L6" s="186">
        <v>29.979536313088225</v>
      </c>
      <c r="M6" s="186">
        <v>30.473509299941021</v>
      </c>
      <c r="N6" s="186">
        <v>30.967482286793818</v>
      </c>
      <c r="O6" s="186">
        <v>31.461455273646614</v>
      </c>
      <c r="P6" s="186">
        <v>31.955428260499431</v>
      </c>
      <c r="Q6" s="186">
        <v>31.351892353093788</v>
      </c>
      <c r="R6" s="186">
        <v>32.621833380676854</v>
      </c>
      <c r="S6" s="186">
        <v>34.928396340056331</v>
      </c>
      <c r="T6" s="186">
        <v>33.015446515995485</v>
      </c>
      <c r="U6" s="186">
        <v>33.983474450092594</v>
      </c>
      <c r="V6" s="186">
        <v>34.05431942822046</v>
      </c>
      <c r="W6" s="186">
        <v>33.434704687034554</v>
      </c>
      <c r="X6" s="186">
        <v>33.663107006852243</v>
      </c>
      <c r="Y6" s="186">
        <v>37.141335303778625</v>
      </c>
      <c r="Z6" s="186">
        <v>36.64099629212236</v>
      </c>
      <c r="AA6" s="186">
        <v>33.83516639441104</v>
      </c>
      <c r="AB6" s="186">
        <v>35.639433362707699</v>
      </c>
      <c r="AC6" s="186">
        <v>35.376367098636372</v>
      </c>
      <c r="AD6" s="186">
        <v>36.082874292961847</v>
      </c>
      <c r="AE6" s="186">
        <v>39.113751972738697</v>
      </c>
      <c r="AF6" s="186">
        <v>35.531906282323462</v>
      </c>
      <c r="AG6" s="186">
        <v>35.068736546118657</v>
      </c>
    </row>
    <row r="7" spans="2:33" x14ac:dyDescent="0.25">
      <c r="B7" s="165" t="s">
        <v>239</v>
      </c>
      <c r="C7" s="186">
        <v>58.669245036380957</v>
      </c>
      <c r="D7" s="186">
        <v>58.968261545718015</v>
      </c>
      <c r="E7" s="186">
        <v>59.267278055055073</v>
      </c>
      <c r="F7" s="186">
        <v>59.56629456439213</v>
      </c>
      <c r="G7" s="186">
        <v>59.865311073729188</v>
      </c>
      <c r="H7" s="186">
        <v>60.164327583066246</v>
      </c>
      <c r="I7" s="186">
        <v>60.463344092403304</v>
      </c>
      <c r="J7" s="186">
        <v>60.762360601740362</v>
      </c>
      <c r="K7" s="186">
        <v>61.061377111077419</v>
      </c>
      <c r="L7" s="186">
        <v>61.360393620414477</v>
      </c>
      <c r="M7" s="186">
        <v>61.659410129751535</v>
      </c>
      <c r="N7" s="186">
        <v>61.958426639088593</v>
      </c>
      <c r="O7" s="186">
        <v>62.257443148425651</v>
      </c>
      <c r="P7" s="186">
        <v>62.556459657762701</v>
      </c>
      <c r="Q7" s="186">
        <v>60.641972474317321</v>
      </c>
      <c r="R7" s="186">
        <v>60.701471703350357</v>
      </c>
      <c r="S7" s="186">
        <v>62.719303660032359</v>
      </c>
      <c r="T7" s="186">
        <v>60.962829475796987</v>
      </c>
      <c r="U7" s="186">
        <v>61.287870560176906</v>
      </c>
      <c r="V7" s="186">
        <v>60.672744379343357</v>
      </c>
      <c r="W7" s="186">
        <v>61.994687901523946</v>
      </c>
      <c r="X7" s="186">
        <v>59.92375914752725</v>
      </c>
      <c r="Y7" s="186">
        <v>60.250572521852085</v>
      </c>
      <c r="Z7" s="186">
        <v>59.483010091958306</v>
      </c>
      <c r="AA7" s="186">
        <v>59.924974158290347</v>
      </c>
      <c r="AB7" s="186">
        <v>60.472438415317235</v>
      </c>
      <c r="AC7" s="186">
        <v>58.747664435229012</v>
      </c>
      <c r="AD7" s="186">
        <v>59.32331703013957</v>
      </c>
      <c r="AE7" s="186">
        <v>60.087491275134902</v>
      </c>
      <c r="AF7" s="186">
        <v>58.338216721033497</v>
      </c>
      <c r="AG7" s="186">
        <v>59.0656460050674</v>
      </c>
    </row>
    <row r="8" spans="2:33" x14ac:dyDescent="0.25">
      <c r="B8" s="165" t="s">
        <v>240</v>
      </c>
      <c r="C8" s="186">
        <v>33.812920527527695</v>
      </c>
      <c r="D8" s="186">
        <v>33.895051131052234</v>
      </c>
      <c r="E8" s="186">
        <v>33.977181734576774</v>
      </c>
      <c r="F8" s="186">
        <v>34.059312338101314</v>
      </c>
      <c r="G8" s="186">
        <v>34.141442941625854</v>
      </c>
      <c r="H8" s="186">
        <v>34.223573545150394</v>
      </c>
      <c r="I8" s="186">
        <v>34.305704148674934</v>
      </c>
      <c r="J8" s="186">
        <v>34.387834752199474</v>
      </c>
      <c r="K8" s="186">
        <v>34.469965355724014</v>
      </c>
      <c r="L8" s="186">
        <v>34.552095959248554</v>
      </c>
      <c r="M8" s="186">
        <v>34.634226562773094</v>
      </c>
      <c r="N8" s="186">
        <v>34.716357166297634</v>
      </c>
      <c r="O8" s="186">
        <v>34.798487769822174</v>
      </c>
      <c r="P8" s="186">
        <v>34.880618373346742</v>
      </c>
      <c r="Q8" s="186">
        <v>35.882634612531646</v>
      </c>
      <c r="R8" s="186">
        <v>38.761718977754853</v>
      </c>
      <c r="S8" s="186">
        <v>39.459292577379749</v>
      </c>
      <c r="T8" s="186">
        <v>39.760605367492751</v>
      </c>
      <c r="U8" s="186">
        <v>38.209478696352043</v>
      </c>
      <c r="V8" s="186">
        <v>40.276796205095224</v>
      </c>
      <c r="W8" s="186">
        <v>41.299166170700992</v>
      </c>
      <c r="X8" s="186">
        <v>39.449008481705761</v>
      </c>
      <c r="Y8" s="186">
        <v>38.981589987671455</v>
      </c>
      <c r="Z8" s="186">
        <v>38.935331823509628</v>
      </c>
      <c r="AA8" s="186">
        <v>37.385262334628123</v>
      </c>
      <c r="AB8" s="186">
        <v>37.803268045935098</v>
      </c>
      <c r="AC8" s="186">
        <v>36.434236616744911</v>
      </c>
      <c r="AD8" s="186">
        <v>34.504022614418353</v>
      </c>
      <c r="AE8" s="186">
        <v>35.896466016980277</v>
      </c>
      <c r="AF8" s="186">
        <v>37.634685451772718</v>
      </c>
      <c r="AG8" s="186">
        <v>34.896902101510534</v>
      </c>
    </row>
    <row r="9" spans="2:33" x14ac:dyDescent="0.25">
      <c r="B9" s="165" t="s">
        <v>241</v>
      </c>
      <c r="C9" s="186">
        <v>24.008897845519108</v>
      </c>
      <c r="D9" s="186">
        <v>24.499490094250589</v>
      </c>
      <c r="E9" s="186">
        <v>24.99008234298207</v>
      </c>
      <c r="F9" s="186">
        <v>25.480674591713552</v>
      </c>
      <c r="G9" s="186">
        <v>25.971266840445033</v>
      </c>
      <c r="H9" s="186">
        <v>26.461859089176514</v>
      </c>
      <c r="I9" s="186">
        <v>26.952451337907995</v>
      </c>
      <c r="J9" s="186">
        <v>27.443043586639476</v>
      </c>
      <c r="K9" s="186">
        <v>27.933635835370957</v>
      </c>
      <c r="L9" s="186">
        <v>28.424228084102438</v>
      </c>
      <c r="M9" s="186">
        <v>28.914820332833919</v>
      </c>
      <c r="N9" s="186">
        <v>29.4054125815654</v>
      </c>
      <c r="O9" s="186">
        <v>29.896004830296881</v>
      </c>
      <c r="P9" s="186">
        <v>30.386597079028355</v>
      </c>
      <c r="Q9" s="186">
        <v>29.52689647569035</v>
      </c>
      <c r="R9" s="186">
        <v>30.612186078364839</v>
      </c>
      <c r="S9" s="186">
        <v>32.971520820426271</v>
      </c>
      <c r="T9" s="186">
        <v>30.91635626436139</v>
      </c>
      <c r="U9" s="186">
        <v>31.839674570199559</v>
      </c>
      <c r="V9" s="186">
        <v>31.810104550998361</v>
      </c>
      <c r="W9" s="186">
        <v>31.773470691393033</v>
      </c>
      <c r="X9" s="186">
        <v>31.359569194613385</v>
      </c>
      <c r="Y9" s="186">
        <v>34.543327524354524</v>
      </c>
      <c r="Z9" s="186">
        <v>33.97849713859695</v>
      </c>
      <c r="AA9" s="186">
        <v>31.39757100092508</v>
      </c>
      <c r="AB9" s="186">
        <v>33.149815507885975</v>
      </c>
      <c r="AC9" s="186">
        <v>32.574870962688152</v>
      </c>
      <c r="AD9" s="186">
        <v>33.191013176507958</v>
      </c>
      <c r="AE9" s="186">
        <v>36.012746296228698</v>
      </c>
      <c r="AF9" s="186">
        <v>32.566959274674154</v>
      </c>
      <c r="AG9" s="186">
        <v>32.21770755223347</v>
      </c>
    </row>
    <row r="10" spans="2:33" ht="14.25" customHeight="1" x14ac:dyDescent="0.25">
      <c r="B10" s="165" t="s">
        <v>242</v>
      </c>
      <c r="C10" s="186">
        <v>42.696892009791398</v>
      </c>
      <c r="D10" s="186">
        <v>42.937501453216314</v>
      </c>
      <c r="E10" s="186">
        <v>43.178110896641229</v>
      </c>
      <c r="F10" s="186">
        <v>43.418720340066145</v>
      </c>
      <c r="G10" s="186">
        <v>43.65932978349106</v>
      </c>
      <c r="H10" s="186">
        <v>43.899939226915976</v>
      </c>
      <c r="I10" s="186">
        <v>44.140548670340891</v>
      </c>
      <c r="J10" s="186">
        <v>44.381158113765807</v>
      </c>
      <c r="K10" s="186">
        <v>44.621767557190722</v>
      </c>
      <c r="L10" s="186">
        <v>44.862377000615638</v>
      </c>
      <c r="M10" s="186">
        <v>45.102986444040553</v>
      </c>
      <c r="N10" s="186">
        <v>45.343595887465469</v>
      </c>
      <c r="O10" s="186">
        <v>45.584205330890384</v>
      </c>
      <c r="P10" s="186">
        <v>45.824814774315293</v>
      </c>
      <c r="Q10" s="186">
        <v>47.429289060202883</v>
      </c>
      <c r="R10" s="186">
        <v>49.57539462207653</v>
      </c>
      <c r="S10" s="186">
        <v>48.590257551371145</v>
      </c>
      <c r="T10" s="186">
        <v>49.45339781034167</v>
      </c>
      <c r="U10" s="186">
        <v>49.45339781034167</v>
      </c>
      <c r="V10" s="186">
        <v>50.165295237105823</v>
      </c>
      <c r="W10" s="186">
        <v>51.09405291269681</v>
      </c>
      <c r="X10" s="186">
        <v>50.037392433848829</v>
      </c>
      <c r="Y10" s="186">
        <v>51.698497052363287</v>
      </c>
      <c r="Z10" s="186">
        <v>51.433546909479134</v>
      </c>
      <c r="AA10" s="186">
        <v>51.614246044929622</v>
      </c>
      <c r="AB10" s="186">
        <v>52.092122019065322</v>
      </c>
      <c r="AC10" s="186">
        <v>51.64356219001057</v>
      </c>
      <c r="AD10" s="186">
        <v>52.117513417591468</v>
      </c>
      <c r="AE10" s="186">
        <v>53.258029990329689</v>
      </c>
      <c r="AF10" s="186">
        <v>52.087673185583427</v>
      </c>
      <c r="AG10" s="186">
        <v>52.299521611882497</v>
      </c>
    </row>
    <row r="11" spans="2:33" ht="14.25" customHeight="1" x14ac:dyDescent="0.25">
      <c r="B11" s="165" t="s">
        <v>243</v>
      </c>
      <c r="C11" s="186">
        <v>23.058705455857318</v>
      </c>
      <c r="D11" s="186">
        <v>23.058705455857318</v>
      </c>
      <c r="E11" s="186">
        <v>23.058705455857318</v>
      </c>
      <c r="F11" s="186">
        <v>23.058705455857318</v>
      </c>
      <c r="G11" s="186">
        <v>23.058705455857318</v>
      </c>
      <c r="H11" s="186">
        <v>23.058705455857318</v>
      </c>
      <c r="I11" s="186">
        <v>23.058705455857318</v>
      </c>
      <c r="J11" s="186">
        <v>23.058705455857318</v>
      </c>
      <c r="K11" s="186">
        <v>23.058705455857318</v>
      </c>
      <c r="L11" s="186">
        <v>23.058705455857318</v>
      </c>
      <c r="M11" s="186">
        <v>23.058705455857318</v>
      </c>
      <c r="N11" s="186">
        <v>23.058705455857318</v>
      </c>
      <c r="O11" s="186">
        <v>23.058705455857318</v>
      </c>
      <c r="P11" s="186">
        <v>23.058705455857318</v>
      </c>
      <c r="Q11" s="186">
        <v>23.064638296732859</v>
      </c>
      <c r="R11" s="186">
        <v>23.030134661991678</v>
      </c>
      <c r="S11" s="186">
        <v>22.778419167935624</v>
      </c>
      <c r="T11" s="186">
        <v>22.622607722095747</v>
      </c>
      <c r="U11" s="186">
        <v>22.748320297375312</v>
      </c>
      <c r="V11" s="186">
        <v>22.625270982259508</v>
      </c>
      <c r="W11" s="186">
        <v>22.625270982259515</v>
      </c>
      <c r="X11" s="186">
        <v>22.520831956099219</v>
      </c>
      <c r="Y11" s="186">
        <v>22.321276514909137</v>
      </c>
      <c r="Z11" s="186">
        <v>22.240241335760324</v>
      </c>
      <c r="AA11" s="186">
        <v>22.081685647787182</v>
      </c>
      <c r="AB11" s="186">
        <v>21.548271971288372</v>
      </c>
      <c r="AC11" s="186">
        <v>21.285737361088252</v>
      </c>
      <c r="AD11" s="186">
        <v>21.140235988201308</v>
      </c>
      <c r="AE11" s="186">
        <v>21.067967430672944</v>
      </c>
      <c r="AF11" s="186">
        <v>21.008319898666734</v>
      </c>
      <c r="AG11" s="186">
        <v>20.919324665849022</v>
      </c>
    </row>
    <row r="12" spans="2:33" x14ac:dyDescent="0.25">
      <c r="B12" s="165" t="s">
        <v>244</v>
      </c>
      <c r="C12" s="186">
        <v>72.454701039411418</v>
      </c>
      <c r="D12" s="186">
        <v>73.701617985226008</v>
      </c>
      <c r="E12" s="186">
        <v>74.948534931040598</v>
      </c>
      <c r="F12" s="186">
        <v>76.195451876855188</v>
      </c>
      <c r="G12" s="186">
        <v>77.442368822669778</v>
      </c>
      <c r="H12" s="186">
        <v>78.689285768484368</v>
      </c>
      <c r="I12" s="186">
        <v>79.936202714298958</v>
      </c>
      <c r="J12" s="186">
        <v>81.183119660113547</v>
      </c>
      <c r="K12" s="186">
        <v>82.430036605928137</v>
      </c>
      <c r="L12" s="186">
        <v>83.676953551742727</v>
      </c>
      <c r="M12" s="186">
        <v>84.923870497557317</v>
      </c>
      <c r="N12" s="186">
        <v>86.170787443371907</v>
      </c>
      <c r="O12" s="186">
        <v>87.417704389186497</v>
      </c>
      <c r="P12" s="186">
        <v>88.664621335001129</v>
      </c>
      <c r="Q12" s="186">
        <v>86.295837995038994</v>
      </c>
      <c r="R12" s="186">
        <v>89.453461203218282</v>
      </c>
      <c r="S12" s="186">
        <v>95.752948009254524</v>
      </c>
      <c r="T12" s="186">
        <v>90.241954038470425</v>
      </c>
      <c r="U12" s="186">
        <v>92.605509660190734</v>
      </c>
      <c r="V12" s="186">
        <v>92.605509660190734</v>
      </c>
      <c r="W12" s="186">
        <v>92.605509660190734</v>
      </c>
      <c r="X12" s="186">
        <v>91.030116275104888</v>
      </c>
      <c r="Y12" s="186">
        <v>98.896530470933158</v>
      </c>
      <c r="Z12" s="186">
        <v>97.32518069402704</v>
      </c>
      <c r="AA12" s="186">
        <v>91.030116275104888</v>
      </c>
      <c r="AB12" s="186">
        <v>94.966476355828561</v>
      </c>
      <c r="AC12" s="186">
        <v>93.392768875038655</v>
      </c>
      <c r="AD12" s="186">
        <v>94.966476355828561</v>
      </c>
      <c r="AE12" s="186">
        <v>102.0368552516606</v>
      </c>
      <c r="AF12" s="186">
        <v>93.392768875038655</v>
      </c>
      <c r="AG12" s="186">
        <v>92.605509660190734</v>
      </c>
    </row>
    <row r="13" spans="2:33" x14ac:dyDescent="0.25">
      <c r="B13" s="165" t="s">
        <v>245</v>
      </c>
      <c r="C13" s="186">
        <v>46.884028564363732</v>
      </c>
      <c r="D13" s="186">
        <v>47.391894489819819</v>
      </c>
      <c r="E13" s="186">
        <v>47.899760415275907</v>
      </c>
      <c r="F13" s="186">
        <v>48.407626340731994</v>
      </c>
      <c r="G13" s="186">
        <v>48.915492266188082</v>
      </c>
      <c r="H13" s="186">
        <v>49.423358191644169</v>
      </c>
      <c r="I13" s="186">
        <v>49.931224117100257</v>
      </c>
      <c r="J13" s="186">
        <v>50.439090042556344</v>
      </c>
      <c r="K13" s="186">
        <v>50.946955968012432</v>
      </c>
      <c r="L13" s="186">
        <v>51.45482189346852</v>
      </c>
      <c r="M13" s="186">
        <v>51.962687818924607</v>
      </c>
      <c r="N13" s="186">
        <v>52.470553744380695</v>
      </c>
      <c r="O13" s="186">
        <v>52.978419669836782</v>
      </c>
      <c r="P13" s="186">
        <v>53.486285595292884</v>
      </c>
      <c r="Q13" s="186">
        <v>52.53434142977288</v>
      </c>
      <c r="R13" s="186">
        <v>53.803285879205482</v>
      </c>
      <c r="S13" s="186">
        <v>56.3345644110629</v>
      </c>
      <c r="T13" s="186">
        <v>53.96427564025165</v>
      </c>
      <c r="U13" s="186">
        <v>54.914033004756703</v>
      </c>
      <c r="V13" s="186">
        <v>54.914033004756703</v>
      </c>
      <c r="W13" s="186">
        <v>54.914033004756703</v>
      </c>
      <c r="X13" s="186">
        <v>54.125125619180025</v>
      </c>
      <c r="Y13" s="186">
        <v>57.285857615143371</v>
      </c>
      <c r="Z13" s="186">
        <v>56.654533807064411</v>
      </c>
      <c r="AA13" s="186">
        <v>54.125125619180025</v>
      </c>
      <c r="AB13" s="186">
        <v>55.550963304988358</v>
      </c>
      <c r="AC13" s="186">
        <v>54.918634983430209</v>
      </c>
      <c r="AD13" s="186">
        <v>55.550963304988358</v>
      </c>
      <c r="AE13" s="186">
        <v>58.391618295844523</v>
      </c>
      <c r="AF13" s="186">
        <v>54.918634983430209</v>
      </c>
      <c r="AG13" s="186">
        <v>54.602299106548642</v>
      </c>
    </row>
    <row r="14" spans="2:33" x14ac:dyDescent="0.25">
      <c r="B14" s="187" t="s">
        <v>246</v>
      </c>
      <c r="C14" s="188">
        <v>50.28657333178603</v>
      </c>
      <c r="D14" s="188">
        <v>50.805398862112369</v>
      </c>
      <c r="E14" s="188">
        <v>51.324224392438708</v>
      </c>
      <c r="F14" s="188">
        <v>51.843049922765047</v>
      </c>
      <c r="G14" s="188">
        <v>52.361875453091386</v>
      </c>
      <c r="H14" s="188">
        <v>52.880700983417725</v>
      </c>
      <c r="I14" s="188">
        <v>53.399526513744064</v>
      </c>
      <c r="J14" s="188">
        <v>53.918352044070403</v>
      </c>
      <c r="K14" s="188">
        <v>54.437177574396742</v>
      </c>
      <c r="L14" s="188">
        <v>54.956003104723081</v>
      </c>
      <c r="M14" s="188">
        <v>55.47482863504942</v>
      </c>
      <c r="N14" s="188">
        <v>55.993654165375759</v>
      </c>
      <c r="O14" s="188">
        <v>56.512479695702098</v>
      </c>
      <c r="P14" s="188">
        <v>57.031305226028422</v>
      </c>
      <c r="Q14" s="188">
        <v>56.076244576027392</v>
      </c>
      <c r="R14" s="188">
        <v>57.349324865339725</v>
      </c>
      <c r="S14" s="188">
        <v>59.888359479288965</v>
      </c>
      <c r="T14" s="188">
        <v>57.504895124167312</v>
      </c>
      <c r="U14" s="188">
        <v>58.45761313875478</v>
      </c>
      <c r="V14" s="188">
        <v>58.45761313875478</v>
      </c>
      <c r="W14" s="188">
        <v>58.45761313875478</v>
      </c>
      <c r="X14" s="188">
        <v>57.660314237930173</v>
      </c>
      <c r="Y14" s="188">
        <v>60.830393675970413</v>
      </c>
      <c r="Z14" s="188">
        <v>60.19729428495441</v>
      </c>
      <c r="AA14" s="188">
        <v>57.660314237930173</v>
      </c>
      <c r="AB14" s="188">
        <v>59.084542566986244</v>
      </c>
      <c r="AC14" s="188">
        <v>58.450320890144503</v>
      </c>
      <c r="AD14" s="188">
        <v>59.084542566986244</v>
      </c>
      <c r="AE14" s="188">
        <v>61.933136442323374</v>
      </c>
      <c r="AF14" s="188">
        <v>58.450320890144503</v>
      </c>
      <c r="AG14" s="188">
        <v>58.133020861493137</v>
      </c>
    </row>
    <row r="15" spans="2:33" x14ac:dyDescent="0.25">
      <c r="B15" s="155"/>
      <c r="C15" s="191"/>
      <c r="D15" s="191"/>
      <c r="E15" s="191"/>
      <c r="F15" s="191"/>
      <c r="G15" s="191"/>
      <c r="H15" s="191"/>
      <c r="I15" s="191"/>
      <c r="J15" s="191"/>
      <c r="K15" s="191"/>
      <c r="L15" s="191"/>
      <c r="M15" s="191"/>
      <c r="N15" s="191"/>
      <c r="O15" s="191"/>
      <c r="P15" s="191"/>
      <c r="Q15" s="191"/>
      <c r="R15" s="191"/>
      <c r="S15" s="191"/>
      <c r="T15" s="191"/>
      <c r="U15" s="191"/>
      <c r="V15" s="191"/>
      <c r="W15" s="191"/>
      <c r="X15" s="191"/>
      <c r="Y15" s="191"/>
      <c r="Z15" s="191"/>
      <c r="AA15" s="191"/>
      <c r="AB15" s="191"/>
      <c r="AC15" s="191"/>
      <c r="AD15" s="191"/>
      <c r="AE15" s="191"/>
      <c r="AF15" s="191"/>
      <c r="AG15" s="191"/>
    </row>
    <row r="16" spans="2:33" x14ac:dyDescent="0.25">
      <c r="B16" s="183"/>
      <c r="C16" s="183"/>
      <c r="D16" s="183"/>
      <c r="E16" s="183"/>
      <c r="F16" s="183"/>
      <c r="G16" s="183"/>
      <c r="H16" s="183"/>
      <c r="I16" s="183"/>
      <c r="J16" s="183"/>
      <c r="K16" s="183"/>
      <c r="L16" s="183"/>
      <c r="M16" s="183"/>
      <c r="N16" s="183"/>
      <c r="O16" s="183"/>
      <c r="P16" s="183"/>
      <c r="Q16" s="183"/>
      <c r="R16" s="183"/>
      <c r="S16" s="183"/>
      <c r="T16" s="183"/>
      <c r="U16" s="183"/>
      <c r="V16" s="183"/>
      <c r="W16" s="183"/>
      <c r="X16" s="183"/>
      <c r="Y16" s="183"/>
      <c r="Z16" s="183"/>
      <c r="AA16" s="183"/>
    </row>
    <row r="17" spans="2:33" x14ac:dyDescent="0.25">
      <c r="B17" s="183"/>
      <c r="C17" s="183"/>
      <c r="D17" s="183"/>
      <c r="E17" s="183"/>
      <c r="F17" s="183"/>
      <c r="G17" s="183"/>
      <c r="H17" s="183"/>
      <c r="I17" s="183"/>
      <c r="J17" s="183"/>
      <c r="K17" s="183"/>
      <c r="L17" s="183"/>
      <c r="M17" s="183"/>
      <c r="N17" s="183"/>
      <c r="O17" s="183"/>
      <c r="P17" s="183"/>
      <c r="Q17" s="183"/>
      <c r="R17" s="183"/>
      <c r="S17" s="183"/>
      <c r="T17" s="183"/>
      <c r="U17" s="183"/>
      <c r="V17" s="183"/>
      <c r="W17" s="183"/>
      <c r="X17" s="183"/>
      <c r="Y17" s="183"/>
      <c r="Z17" s="183"/>
      <c r="AA17" s="183"/>
    </row>
    <row r="18" spans="2:33" ht="18" x14ac:dyDescent="0.25">
      <c r="B18" s="145" t="s">
        <v>387</v>
      </c>
      <c r="C18" s="183"/>
      <c r="D18" s="183"/>
      <c r="E18" s="183"/>
      <c r="F18" s="183"/>
      <c r="G18" s="183"/>
      <c r="H18" s="183"/>
      <c r="I18" s="183"/>
      <c r="J18" s="183"/>
      <c r="K18" s="183"/>
      <c r="L18" s="183"/>
      <c r="M18" s="183"/>
      <c r="N18" s="183"/>
      <c r="O18" s="183"/>
      <c r="P18" s="183"/>
      <c r="Q18" s="183"/>
      <c r="R18" s="183"/>
      <c r="S18" s="183"/>
      <c r="T18" s="183"/>
      <c r="U18" s="183"/>
      <c r="V18" s="183"/>
      <c r="W18" s="183"/>
      <c r="X18" s="183"/>
      <c r="Y18" s="183"/>
      <c r="Z18" s="183"/>
      <c r="AA18" s="183"/>
    </row>
    <row r="19" spans="2:33" x14ac:dyDescent="0.25">
      <c r="B19" s="289"/>
      <c r="C19" s="300" t="s">
        <v>247</v>
      </c>
      <c r="D19" s="300"/>
      <c r="E19" s="300"/>
      <c r="F19" s="300"/>
      <c r="G19" s="300"/>
      <c r="H19" s="300"/>
      <c r="I19" s="300"/>
      <c r="J19" s="300"/>
      <c r="K19" s="300"/>
      <c r="L19" s="300"/>
      <c r="M19" s="300"/>
      <c r="N19" s="300"/>
      <c r="O19" s="300"/>
      <c r="P19" s="300"/>
      <c r="Q19" s="300"/>
      <c r="R19" s="300"/>
      <c r="S19" s="300"/>
      <c r="T19" s="300"/>
      <c r="U19" s="300"/>
      <c r="V19" s="300"/>
      <c r="W19" s="300"/>
      <c r="X19" s="300"/>
      <c r="Y19" s="300"/>
      <c r="Z19" s="300"/>
      <c r="AA19" s="300"/>
      <c r="AB19" s="300"/>
      <c r="AC19" s="300"/>
      <c r="AD19" s="300"/>
      <c r="AE19" s="300"/>
      <c r="AF19" s="300"/>
      <c r="AG19" s="300"/>
    </row>
    <row r="20" spans="2:33" x14ac:dyDescent="0.25">
      <c r="B20" s="189"/>
      <c r="C20" s="190">
        <v>1990</v>
      </c>
      <c r="D20" s="190">
        <v>1991</v>
      </c>
      <c r="E20" s="190">
        <v>1992</v>
      </c>
      <c r="F20" s="190">
        <v>1993</v>
      </c>
      <c r="G20" s="190">
        <v>1994</v>
      </c>
      <c r="H20" s="190">
        <v>1995</v>
      </c>
      <c r="I20" s="190">
        <v>1996</v>
      </c>
      <c r="J20" s="190">
        <v>1997</v>
      </c>
      <c r="K20" s="190">
        <v>1998</v>
      </c>
      <c r="L20" s="190">
        <v>1999</v>
      </c>
      <c r="M20" s="190">
        <v>2000</v>
      </c>
      <c r="N20" s="190">
        <v>2001</v>
      </c>
      <c r="O20" s="190">
        <v>2002</v>
      </c>
      <c r="P20" s="190">
        <v>2003</v>
      </c>
      <c r="Q20" s="190">
        <v>2004</v>
      </c>
      <c r="R20" s="190">
        <v>2005</v>
      </c>
      <c r="S20" s="190">
        <v>2006</v>
      </c>
      <c r="T20" s="190">
        <v>2007</v>
      </c>
      <c r="U20" s="190">
        <v>2008</v>
      </c>
      <c r="V20" s="190">
        <v>2009</v>
      </c>
      <c r="W20" s="190">
        <v>2010</v>
      </c>
      <c r="X20" s="190">
        <v>2011</v>
      </c>
      <c r="Y20" s="190">
        <v>2012</v>
      </c>
      <c r="Z20" s="190">
        <v>2013</v>
      </c>
      <c r="AA20" s="190">
        <v>2014</v>
      </c>
      <c r="AB20" s="190">
        <v>2015</v>
      </c>
      <c r="AC20" s="190">
        <v>2016</v>
      </c>
      <c r="AD20" s="190">
        <v>2017</v>
      </c>
      <c r="AE20" s="190">
        <v>2018</v>
      </c>
      <c r="AF20" s="190">
        <v>2019</v>
      </c>
      <c r="AG20" s="190">
        <v>2020</v>
      </c>
    </row>
    <row r="21" spans="2:33" x14ac:dyDescent="0.25">
      <c r="B21" s="165" t="s">
        <v>223</v>
      </c>
      <c r="C21" s="186">
        <v>11.206065146371076</v>
      </c>
      <c r="D21" s="186">
        <v>11.202678917098284</v>
      </c>
      <c r="E21" s="186">
        <v>11.199292687825492</v>
      </c>
      <c r="F21" s="186">
        <v>11.195906458552701</v>
      </c>
      <c r="G21" s="186">
        <v>11.192520229279909</v>
      </c>
      <c r="H21" s="186">
        <v>11.189134000007117</v>
      </c>
      <c r="I21" s="186">
        <v>11.185747770734325</v>
      </c>
      <c r="J21" s="186">
        <v>11.182361541461534</v>
      </c>
      <c r="K21" s="186">
        <v>11.178975312188742</v>
      </c>
      <c r="L21" s="186">
        <v>11.17558908291595</v>
      </c>
      <c r="M21" s="186">
        <v>11.172202853643158</v>
      </c>
      <c r="N21" s="186">
        <v>11.168816624370367</v>
      </c>
      <c r="O21" s="186">
        <v>11.165430395097575</v>
      </c>
      <c r="P21" s="186">
        <v>11.162044165824776</v>
      </c>
      <c r="Q21" s="186">
        <v>11.139555828820018</v>
      </c>
      <c r="R21" s="186">
        <v>11.324991933001131</v>
      </c>
      <c r="S21" s="186">
        <v>11.286344120475329</v>
      </c>
      <c r="T21" s="186">
        <v>11.266823088183056</v>
      </c>
      <c r="U21" s="186">
        <v>11.116628487666759</v>
      </c>
      <c r="V21" s="186">
        <v>11.025516195246215</v>
      </c>
      <c r="W21" s="186">
        <v>11.257806380912145</v>
      </c>
      <c r="X21" s="186">
        <v>11.298003569810344</v>
      </c>
      <c r="Y21" s="186">
        <v>11.083257475946427</v>
      </c>
      <c r="Z21" s="186">
        <v>11.06101034690691</v>
      </c>
      <c r="AA21" s="186">
        <v>11.084694358322412</v>
      </c>
      <c r="AB21" s="186">
        <v>11.198884484646843</v>
      </c>
      <c r="AC21" s="186">
        <v>11.075223263088402</v>
      </c>
      <c r="AD21" s="186">
        <v>11.184972200670289</v>
      </c>
      <c r="AE21" s="186">
        <v>11.165654114280121</v>
      </c>
      <c r="AF21" s="186">
        <v>11.300466755000986</v>
      </c>
      <c r="AG21" s="186">
        <v>11.397421507284863</v>
      </c>
    </row>
    <row r="22" spans="2:33" x14ac:dyDescent="0.25">
      <c r="B22" s="165" t="s">
        <v>237</v>
      </c>
      <c r="C22" s="186">
        <v>6.5321188781614081</v>
      </c>
      <c r="D22" s="186">
        <v>6.4933873956167485</v>
      </c>
      <c r="E22" s="186">
        <v>6.4546559130720889</v>
      </c>
      <c r="F22" s="186">
        <v>6.4159244305274292</v>
      </c>
      <c r="G22" s="186">
        <v>6.3771929479827696</v>
      </c>
      <c r="H22" s="186">
        <v>6.33846146543811</v>
      </c>
      <c r="I22" s="186">
        <v>6.2997299828934503</v>
      </c>
      <c r="J22" s="186">
        <v>6.2609985003487907</v>
      </c>
      <c r="K22" s="186">
        <v>6.2222670178041311</v>
      </c>
      <c r="L22" s="186">
        <v>6.1835355352594714</v>
      </c>
      <c r="M22" s="186">
        <v>6.1448040527148118</v>
      </c>
      <c r="N22" s="186">
        <v>6.1060725701701521</v>
      </c>
      <c r="O22" s="186">
        <v>6.0673410876254925</v>
      </c>
      <c r="P22" s="186">
        <v>6.0286096050808347</v>
      </c>
      <c r="Q22" s="186">
        <v>6.1395002973316553</v>
      </c>
      <c r="R22" s="186">
        <v>6.3524071763638119</v>
      </c>
      <c r="S22" s="186">
        <v>6.3427615897564511</v>
      </c>
      <c r="T22" s="186">
        <v>6.3860622261071187</v>
      </c>
      <c r="U22" s="186">
        <v>6.6397856373842421</v>
      </c>
      <c r="V22" s="186">
        <v>6.5393067456331213</v>
      </c>
      <c r="W22" s="186">
        <v>6.6539158286252293</v>
      </c>
      <c r="X22" s="186">
        <v>6.8891953448736603</v>
      </c>
      <c r="Y22" s="186">
        <v>7.1441018470643014</v>
      </c>
      <c r="Z22" s="186">
        <v>7.037631613872076</v>
      </c>
      <c r="AA22" s="186">
        <v>7.1867738080452463</v>
      </c>
      <c r="AB22" s="186">
        <v>7.4422213179281478</v>
      </c>
      <c r="AC22" s="186">
        <v>7.4263651987529204</v>
      </c>
      <c r="AD22" s="186">
        <v>7.5140198366382549</v>
      </c>
      <c r="AE22" s="186">
        <v>7.4752047271694222</v>
      </c>
      <c r="AF22" s="186">
        <v>7.5055745724678014</v>
      </c>
      <c r="AG22" s="186">
        <v>7.6071255701326503</v>
      </c>
    </row>
    <row r="23" spans="2:33" x14ac:dyDescent="0.25">
      <c r="B23" s="165" t="s">
        <v>238</v>
      </c>
      <c r="C23" s="186">
        <v>3.6925014307133202</v>
      </c>
      <c r="D23" s="186">
        <v>3.7409689610537264</v>
      </c>
      <c r="E23" s="186">
        <v>3.7894364913941327</v>
      </c>
      <c r="F23" s="186">
        <v>3.837904021734539</v>
      </c>
      <c r="G23" s="186">
        <v>3.8863715520749453</v>
      </c>
      <c r="H23" s="186">
        <v>3.9348390824153516</v>
      </c>
      <c r="I23" s="186">
        <v>3.9833066127557579</v>
      </c>
      <c r="J23" s="186">
        <v>4.0317741430961647</v>
      </c>
      <c r="K23" s="186">
        <v>4.0802416734365714</v>
      </c>
      <c r="L23" s="186">
        <v>4.1287092037769781</v>
      </c>
      <c r="M23" s="186">
        <v>4.1771767341173849</v>
      </c>
      <c r="N23" s="186">
        <v>4.2256442644577916</v>
      </c>
      <c r="O23" s="186">
        <v>4.2741117947981984</v>
      </c>
      <c r="P23" s="186">
        <v>4.3225793251386024</v>
      </c>
      <c r="Q23" s="186">
        <v>4.2163495186058775</v>
      </c>
      <c r="R23" s="186">
        <v>4.4014060606158392</v>
      </c>
      <c r="S23" s="186">
        <v>4.7257067396396168</v>
      </c>
      <c r="T23" s="186">
        <v>4.490571184602862</v>
      </c>
      <c r="U23" s="186">
        <v>4.6489124121202003</v>
      </c>
      <c r="V23" s="186">
        <v>4.6838498008718501</v>
      </c>
      <c r="W23" s="186">
        <v>4.7854150569686356</v>
      </c>
      <c r="X23" s="186">
        <v>4.6920494184995301</v>
      </c>
      <c r="Y23" s="186">
        <v>5.196601425854662</v>
      </c>
      <c r="Z23" s="186">
        <v>5.1258476835217435</v>
      </c>
      <c r="AA23" s="186">
        <v>4.7063178421000247</v>
      </c>
      <c r="AB23" s="186">
        <v>4.9684522613241917</v>
      </c>
      <c r="AC23" s="186">
        <v>4.9442225439120291</v>
      </c>
      <c r="AD23" s="186">
        <v>5.053890139497808</v>
      </c>
      <c r="AE23" s="186">
        <v>5.4705027720473858</v>
      </c>
      <c r="AF23" s="186">
        <v>4.9584434602145233</v>
      </c>
      <c r="AG23" s="186">
        <v>4.8601273292607514</v>
      </c>
    </row>
    <row r="24" spans="2:33" x14ac:dyDescent="0.25">
      <c r="B24" s="165" t="s">
        <v>239</v>
      </c>
      <c r="C24" s="186">
        <v>6.1651619783297251</v>
      </c>
      <c r="D24" s="186">
        <v>6.173118518637744</v>
      </c>
      <c r="E24" s="186">
        <v>6.1810750589457628</v>
      </c>
      <c r="F24" s="186">
        <v>6.1890315992537817</v>
      </c>
      <c r="G24" s="186">
        <v>6.1969881395618005</v>
      </c>
      <c r="H24" s="186">
        <v>6.2049446798698193</v>
      </c>
      <c r="I24" s="186">
        <v>6.2129012201778382</v>
      </c>
      <c r="J24" s="186">
        <v>6.220857760485857</v>
      </c>
      <c r="K24" s="186">
        <v>6.2288143007938759</v>
      </c>
      <c r="L24" s="186">
        <v>6.2367708411018947</v>
      </c>
      <c r="M24" s="186">
        <v>6.2447273814099136</v>
      </c>
      <c r="N24" s="186">
        <v>6.2526839217179324</v>
      </c>
      <c r="O24" s="186">
        <v>6.2606404620259513</v>
      </c>
      <c r="P24" s="186">
        <v>6.2685970023339657</v>
      </c>
      <c r="Q24" s="186">
        <v>6.0449951815147953</v>
      </c>
      <c r="R24" s="186">
        <v>6.1553285281003571</v>
      </c>
      <c r="S24" s="186">
        <v>6.4427110441094415</v>
      </c>
      <c r="T24" s="186">
        <v>6.2665344656466351</v>
      </c>
      <c r="U24" s="186">
        <v>6.329233268743983</v>
      </c>
      <c r="V24" s="186">
        <v>6.31153286614399</v>
      </c>
      <c r="W24" s="186">
        <v>6.4936595924741534</v>
      </c>
      <c r="X24" s="186">
        <v>6.2325556859475002</v>
      </c>
      <c r="Y24" s="186">
        <v>6.2351644182830501</v>
      </c>
      <c r="Z24" s="186">
        <v>6.1687501424028968</v>
      </c>
      <c r="AA24" s="186">
        <v>6.2826301712179822</v>
      </c>
      <c r="AB24" s="186">
        <v>6.3843172934402137</v>
      </c>
      <c r="AC24" s="186">
        <v>6.1185853114713868</v>
      </c>
      <c r="AD24" s="186">
        <v>6.1987415403886645</v>
      </c>
      <c r="AE24" s="186">
        <v>6.3370735838546279</v>
      </c>
      <c r="AF24" s="186">
        <v>6.0964767856047937</v>
      </c>
      <c r="AG24" s="186">
        <v>6.2919601919960142</v>
      </c>
    </row>
    <row r="25" spans="2:33" x14ac:dyDescent="0.25">
      <c r="B25" s="165" t="s">
        <v>240</v>
      </c>
      <c r="C25" s="186">
        <v>0.99725973718214611</v>
      </c>
      <c r="D25" s="186">
        <v>1.0033430853743843</v>
      </c>
      <c r="E25" s="186">
        <v>1.0094264335666225</v>
      </c>
      <c r="F25" s="186">
        <v>1.0155097817588608</v>
      </c>
      <c r="G25" s="186">
        <v>1.021593129951099</v>
      </c>
      <c r="H25" s="186">
        <v>1.0276764781433372</v>
      </c>
      <c r="I25" s="186">
        <v>1.0337598263355754</v>
      </c>
      <c r="J25" s="186">
        <v>1.0398431745278136</v>
      </c>
      <c r="K25" s="186">
        <v>1.0459265227200518</v>
      </c>
      <c r="L25" s="186">
        <v>1.05200987091229</v>
      </c>
      <c r="M25" s="186">
        <v>1.0580932191045282</v>
      </c>
      <c r="N25" s="186">
        <v>1.0641765672967665</v>
      </c>
      <c r="O25" s="186">
        <v>1.0702599154890047</v>
      </c>
      <c r="P25" s="186">
        <v>1.0763432636812431</v>
      </c>
      <c r="Q25" s="186">
        <v>1.1652683858529242</v>
      </c>
      <c r="R25" s="186">
        <v>1.4314184861525157</v>
      </c>
      <c r="S25" s="186">
        <v>1.5234030381329089</v>
      </c>
      <c r="T25" s="186">
        <v>1.5423200971606057</v>
      </c>
      <c r="U25" s="186">
        <v>1.4170733383576468</v>
      </c>
      <c r="V25" s="186">
        <v>1.6107151958356156</v>
      </c>
      <c r="W25" s="186">
        <v>1.6877713239274819</v>
      </c>
      <c r="X25" s="186">
        <v>1.5473034727654031</v>
      </c>
      <c r="Y25" s="186">
        <v>1.539912006803837</v>
      </c>
      <c r="Z25" s="186">
        <v>1.5392426147861242</v>
      </c>
      <c r="AA25" s="186">
        <v>1.382023319507087</v>
      </c>
      <c r="AB25" s="186">
        <v>1.4483431428381033</v>
      </c>
      <c r="AC25" s="186">
        <v>1.3249090308134124</v>
      </c>
      <c r="AD25" s="186">
        <v>1.1754651329080805</v>
      </c>
      <c r="AE25" s="186">
        <v>1.3366431288639624</v>
      </c>
      <c r="AF25" s="186">
        <v>1.4873119047859489</v>
      </c>
      <c r="AG25" s="186">
        <v>1.2132567766440996</v>
      </c>
    </row>
    <row r="26" spans="2:33" x14ac:dyDescent="0.25">
      <c r="B26" s="165" t="s">
        <v>241</v>
      </c>
      <c r="C26" s="186">
        <v>3.5599799119421611</v>
      </c>
      <c r="D26" s="186">
        <v>3.6085772778760239</v>
      </c>
      <c r="E26" s="186">
        <v>3.6571746438098867</v>
      </c>
      <c r="F26" s="186">
        <v>3.7057720097437494</v>
      </c>
      <c r="G26" s="186">
        <v>3.7543693756776122</v>
      </c>
      <c r="H26" s="186">
        <v>3.802966741611475</v>
      </c>
      <c r="I26" s="186">
        <v>3.8515641075453377</v>
      </c>
      <c r="J26" s="186">
        <v>3.9001614734792005</v>
      </c>
      <c r="K26" s="186">
        <v>3.9487588394130633</v>
      </c>
      <c r="L26" s="186">
        <v>3.997356205346926</v>
      </c>
      <c r="M26" s="186">
        <v>4.0459535712807888</v>
      </c>
      <c r="N26" s="186">
        <v>4.0945509372146516</v>
      </c>
      <c r="O26" s="186">
        <v>4.1431483031485143</v>
      </c>
      <c r="P26" s="186">
        <v>4.1917456690823753</v>
      </c>
      <c r="Q26" s="186">
        <v>4.081049439352733</v>
      </c>
      <c r="R26" s="186">
        <v>4.2541309391258775</v>
      </c>
      <c r="S26" s="186">
        <v>4.5930906122487212</v>
      </c>
      <c r="T26" s="186">
        <v>4.3409424086546329</v>
      </c>
      <c r="U26" s="186">
        <v>4.4782577845869245</v>
      </c>
      <c r="V26" s="186">
        <v>4.4819408427977949</v>
      </c>
      <c r="W26" s="186">
        <v>4.4837381255817865</v>
      </c>
      <c r="X26" s="186">
        <v>4.4549546587346827</v>
      </c>
      <c r="Y26" s="186">
        <v>4.8961721602100985</v>
      </c>
      <c r="Z26" s="186">
        <v>4.8137698823166843</v>
      </c>
      <c r="AA26" s="186">
        <v>4.4558481171576165</v>
      </c>
      <c r="AB26" s="186">
        <v>4.7172283008183751</v>
      </c>
      <c r="AC26" s="186">
        <v>4.6413641237163876</v>
      </c>
      <c r="AD26" s="186">
        <v>4.7571397510568207</v>
      </c>
      <c r="AE26" s="186">
        <v>5.1540933507571065</v>
      </c>
      <c r="AF26" s="186">
        <v>4.6607966115249493</v>
      </c>
      <c r="AG26" s="186">
        <v>4.6012843804002701</v>
      </c>
    </row>
    <row r="27" spans="2:33" ht="14.25" customHeight="1" x14ac:dyDescent="0.25">
      <c r="B27" s="165" t="s">
        <v>242</v>
      </c>
      <c r="C27" s="186">
        <v>3.9837778596976881</v>
      </c>
      <c r="D27" s="186">
        <v>4.0024993504906252</v>
      </c>
      <c r="E27" s="186">
        <v>4.0212208412835624</v>
      </c>
      <c r="F27" s="186">
        <v>4.0399423320764996</v>
      </c>
      <c r="G27" s="186">
        <v>4.0586638228694367</v>
      </c>
      <c r="H27" s="186">
        <v>4.0773853136623739</v>
      </c>
      <c r="I27" s="186">
        <v>4.0961068044553111</v>
      </c>
      <c r="J27" s="186">
        <v>4.1148282952482482</v>
      </c>
      <c r="K27" s="186">
        <v>4.1335497860411854</v>
      </c>
      <c r="L27" s="186">
        <v>4.1522712768341226</v>
      </c>
      <c r="M27" s="186">
        <v>4.1709927676270597</v>
      </c>
      <c r="N27" s="186">
        <v>4.1897142584199969</v>
      </c>
      <c r="O27" s="186">
        <v>4.2084357492129341</v>
      </c>
      <c r="P27" s="186">
        <v>4.2271572400058695</v>
      </c>
      <c r="Q27" s="186">
        <v>4.0838820065737407</v>
      </c>
      <c r="R27" s="186">
        <v>4.3889876863719905</v>
      </c>
      <c r="S27" s="186">
        <v>4.661202224343266</v>
      </c>
      <c r="T27" s="186">
        <v>4.538429264279972</v>
      </c>
      <c r="U27" s="186">
        <v>4.6942242205391169</v>
      </c>
      <c r="V27" s="186">
        <v>4.8760250883637868</v>
      </c>
      <c r="W27" s="186">
        <v>5.0374762915613349</v>
      </c>
      <c r="X27" s="186">
        <v>4.8552049303694194</v>
      </c>
      <c r="Y27" s="186">
        <v>5.138647566248534</v>
      </c>
      <c r="Z27" s="186">
        <v>5.1542562167017492</v>
      </c>
      <c r="AA27" s="186">
        <v>5.2571349926764102</v>
      </c>
      <c r="AB27" s="186">
        <v>5.2863776317234565</v>
      </c>
      <c r="AC27" s="186">
        <v>5.2067425223422275</v>
      </c>
      <c r="AD27" s="186">
        <v>5.3232155168022937</v>
      </c>
      <c r="AE27" s="186">
        <v>5.4815126516981945</v>
      </c>
      <c r="AF27" s="186">
        <v>5.3210423030890714</v>
      </c>
      <c r="AG27" s="186">
        <v>5.4080470361309469</v>
      </c>
    </row>
    <row r="28" spans="2:33" ht="14.25" customHeight="1" x14ac:dyDescent="0.25">
      <c r="B28" s="165" t="s">
        <v>243</v>
      </c>
      <c r="C28" s="186">
        <v>0.26408983042823786</v>
      </c>
      <c r="D28" s="186">
        <v>0.26408983042823786</v>
      </c>
      <c r="E28" s="186">
        <v>0.26408983042823786</v>
      </c>
      <c r="F28" s="186">
        <v>0.26408983042823786</v>
      </c>
      <c r="G28" s="186">
        <v>0.26408983042823786</v>
      </c>
      <c r="H28" s="186">
        <v>0.26408983042823786</v>
      </c>
      <c r="I28" s="186">
        <v>0.26408983042823786</v>
      </c>
      <c r="J28" s="186">
        <v>0.26408983042823786</v>
      </c>
      <c r="K28" s="186">
        <v>0.26408983042823786</v>
      </c>
      <c r="L28" s="186">
        <v>0.26408983042823786</v>
      </c>
      <c r="M28" s="186">
        <v>0.26408983042823786</v>
      </c>
      <c r="N28" s="186">
        <v>0.26408983042823786</v>
      </c>
      <c r="O28" s="186">
        <v>0.26408983042823786</v>
      </c>
      <c r="P28" s="186">
        <v>0.26408983042823786</v>
      </c>
      <c r="Q28" s="186">
        <v>0.26415777886288783</v>
      </c>
      <c r="R28" s="186">
        <v>0.26376261101335696</v>
      </c>
      <c r="S28" s="186">
        <v>0.26087973008716264</v>
      </c>
      <c r="T28" s="186">
        <v>0.25909523189018435</v>
      </c>
      <c r="U28" s="186">
        <v>0.26053500971083576</v>
      </c>
      <c r="V28" s="186">
        <v>0.2591257340329165</v>
      </c>
      <c r="W28" s="186">
        <v>0.25912573403291655</v>
      </c>
      <c r="X28" s="186">
        <v>0.25792960076509003</v>
      </c>
      <c r="Y28" s="186">
        <v>0.25564410547890376</v>
      </c>
      <c r="Z28" s="186">
        <v>0.25471601492494356</v>
      </c>
      <c r="AA28" s="186">
        <v>0.25290008710408562</v>
      </c>
      <c r="AB28" s="186">
        <v>0.24679093550213002</v>
      </c>
      <c r="AC28" s="186">
        <v>0.24378414395340142</v>
      </c>
      <c r="AD28" s="186">
        <v>0.2421177263409145</v>
      </c>
      <c r="AE28" s="186">
        <v>0.24129003932528842</v>
      </c>
      <c r="AF28" s="186">
        <v>0.24060690008127764</v>
      </c>
      <c r="AG28" s="186">
        <v>0.23958764355845397</v>
      </c>
    </row>
    <row r="29" spans="2:33" x14ac:dyDescent="0.25">
      <c r="B29" s="165" t="s">
        <v>244</v>
      </c>
      <c r="C29" s="186">
        <v>7.6258867354891597</v>
      </c>
      <c r="D29" s="186">
        <v>7.7633158157118762</v>
      </c>
      <c r="E29" s="186">
        <v>7.9007448959345927</v>
      </c>
      <c r="F29" s="186">
        <v>8.0381739761573083</v>
      </c>
      <c r="G29" s="186">
        <v>8.1756030563800248</v>
      </c>
      <c r="H29" s="186">
        <v>8.3130321366027413</v>
      </c>
      <c r="I29" s="186">
        <v>8.4504612168254578</v>
      </c>
      <c r="J29" s="186">
        <v>8.5878902970481743</v>
      </c>
      <c r="K29" s="186">
        <v>8.7253193772708908</v>
      </c>
      <c r="L29" s="186">
        <v>8.8627484574936073</v>
      </c>
      <c r="M29" s="186">
        <v>9.0001775377163238</v>
      </c>
      <c r="N29" s="186">
        <v>9.1376066179390403</v>
      </c>
      <c r="O29" s="186">
        <v>9.2750356981617568</v>
      </c>
      <c r="P29" s="186">
        <v>9.4124647783844733</v>
      </c>
      <c r="Q29" s="186">
        <v>9.0697857323687749</v>
      </c>
      <c r="R29" s="186">
        <v>9.5266911270563757</v>
      </c>
      <c r="S29" s="186">
        <v>10.440501916431575</v>
      </c>
      <c r="T29" s="186">
        <v>9.640917475728271</v>
      </c>
      <c r="U29" s="186">
        <v>9.9835965217439764</v>
      </c>
      <c r="V29" s="186">
        <v>9.9835965217439764</v>
      </c>
      <c r="W29" s="186">
        <v>9.9835965217439764</v>
      </c>
      <c r="X29" s="186">
        <v>9.7551438244001751</v>
      </c>
      <c r="Y29" s="186">
        <v>10.897407311119174</v>
      </c>
      <c r="Z29" s="186">
        <v>10.668954613775373</v>
      </c>
      <c r="AA29" s="186">
        <v>9.7551438244001751</v>
      </c>
      <c r="AB29" s="186">
        <v>10.326275567759673</v>
      </c>
      <c r="AC29" s="186">
        <v>10.097822870415877</v>
      </c>
      <c r="AD29" s="186">
        <v>10.326275567759673</v>
      </c>
      <c r="AE29" s="186">
        <v>11.354312705806779</v>
      </c>
      <c r="AF29" s="186">
        <v>10.097822870415877</v>
      </c>
      <c r="AG29" s="186">
        <v>9.9835965217439764</v>
      </c>
    </row>
    <row r="30" spans="2:33" x14ac:dyDescent="0.25">
      <c r="B30" s="165" t="s">
        <v>245</v>
      </c>
      <c r="C30" s="186">
        <v>3.4922542789980016</v>
      </c>
      <c r="D30" s="186">
        <v>3.5468660422820784</v>
      </c>
      <c r="E30" s="186">
        <v>3.6014778055661552</v>
      </c>
      <c r="F30" s="186">
        <v>3.656089568850232</v>
      </c>
      <c r="G30" s="186">
        <v>3.7107013321343087</v>
      </c>
      <c r="H30" s="186">
        <v>3.7653130954183855</v>
      </c>
      <c r="I30" s="186">
        <v>3.8199248587024623</v>
      </c>
      <c r="J30" s="186">
        <v>3.8745366219865391</v>
      </c>
      <c r="K30" s="186">
        <v>3.9291483852706159</v>
      </c>
      <c r="L30" s="186">
        <v>3.9837601485546927</v>
      </c>
      <c r="M30" s="186">
        <v>4.0383719118387695</v>
      </c>
      <c r="N30" s="186">
        <v>4.0929836751228468</v>
      </c>
      <c r="O30" s="186">
        <v>4.147595438406924</v>
      </c>
      <c r="P30" s="186">
        <v>4.2022072016910021</v>
      </c>
      <c r="Q30" s="186">
        <v>4.0646811080699994</v>
      </c>
      <c r="R30" s="186">
        <v>4.2480492328980022</v>
      </c>
      <c r="S30" s="186">
        <v>4.6147854825539998</v>
      </c>
      <c r="T30" s="186">
        <v>4.2921232809690029</v>
      </c>
      <c r="U30" s="186">
        <v>4.4296493745900012</v>
      </c>
      <c r="V30" s="186">
        <v>4.4296493745900012</v>
      </c>
      <c r="W30" s="186">
        <v>4.4296493745900012</v>
      </c>
      <c r="X30" s="186">
        <v>4.3361973290399973</v>
      </c>
      <c r="Y30" s="186">
        <v>4.7946176411100012</v>
      </c>
      <c r="Z30" s="186">
        <v>4.7029335786959994</v>
      </c>
      <c r="AA30" s="186">
        <v>4.3361973290399973</v>
      </c>
      <c r="AB30" s="186">
        <v>4.5636395019389999</v>
      </c>
      <c r="AC30" s="186">
        <v>4.4719554395250025</v>
      </c>
      <c r="AD30" s="186">
        <v>4.5636395019389999</v>
      </c>
      <c r="AE30" s="186">
        <v>4.9762177828020011</v>
      </c>
      <c r="AF30" s="186">
        <v>4.4719554395250025</v>
      </c>
      <c r="AG30" s="186">
        <v>4.4261134083180007</v>
      </c>
    </row>
    <row r="31" spans="2:33" x14ac:dyDescent="0.25">
      <c r="B31" s="187" t="s">
        <v>246</v>
      </c>
      <c r="C31" s="188">
        <v>4.1786448346957306</v>
      </c>
      <c r="D31" s="188">
        <v>4.2298075262321824</v>
      </c>
      <c r="E31" s="188">
        <v>4.2809702177686342</v>
      </c>
      <c r="F31" s="188">
        <v>4.332132909305086</v>
      </c>
      <c r="G31" s="188">
        <v>4.3832956008415378</v>
      </c>
      <c r="H31" s="188">
        <v>4.4344582923779896</v>
      </c>
      <c r="I31" s="188">
        <v>4.4856209839144414</v>
      </c>
      <c r="J31" s="188">
        <v>4.5367836754508932</v>
      </c>
      <c r="K31" s="188">
        <v>4.587946366987345</v>
      </c>
      <c r="L31" s="188">
        <v>4.6391090585237968</v>
      </c>
      <c r="M31" s="188">
        <v>4.6902717500602487</v>
      </c>
      <c r="N31" s="188">
        <v>4.7414344415967005</v>
      </c>
      <c r="O31" s="188">
        <v>4.7925971331331523</v>
      </c>
      <c r="P31" s="188">
        <v>4.8437598246696023</v>
      </c>
      <c r="Q31" s="188">
        <v>4.7062337310486031</v>
      </c>
      <c r="R31" s="188">
        <v>4.8896018558766032</v>
      </c>
      <c r="S31" s="188">
        <v>5.2563381055326008</v>
      </c>
      <c r="T31" s="188">
        <v>4.9336080013236021</v>
      </c>
      <c r="U31" s="188">
        <v>5.0711340949446058</v>
      </c>
      <c r="V31" s="188">
        <v>5.0711340949446067</v>
      </c>
      <c r="W31" s="188">
        <v>5.0711340949446058</v>
      </c>
      <c r="X31" s="188">
        <v>4.9776141467706028</v>
      </c>
      <c r="Y31" s="188">
        <v>5.4360344588406013</v>
      </c>
      <c r="Z31" s="188">
        <v>5.3443503964266013</v>
      </c>
      <c r="AA31" s="188">
        <v>4.9776141467706019</v>
      </c>
      <c r="AB31" s="188">
        <v>5.2049884170455991</v>
      </c>
      <c r="AC31" s="188">
        <v>5.1133043546316026</v>
      </c>
      <c r="AD31" s="188">
        <v>5.2049884170456</v>
      </c>
      <c r="AE31" s="188">
        <v>5.617566697908603</v>
      </c>
      <c r="AF31" s="188">
        <v>5.1133043546316026</v>
      </c>
      <c r="AG31" s="188">
        <v>5.0674623234246043</v>
      </c>
    </row>
    <row r="32" spans="2:33" x14ac:dyDescent="0.25">
      <c r="B32" s="155"/>
      <c r="C32" s="191"/>
      <c r="D32" s="191"/>
      <c r="E32" s="191"/>
      <c r="F32" s="191"/>
      <c r="G32" s="191"/>
      <c r="H32" s="191"/>
      <c r="I32" s="191"/>
      <c r="J32" s="191"/>
      <c r="K32" s="191"/>
      <c r="L32" s="191"/>
      <c r="M32" s="191"/>
      <c r="N32" s="191"/>
      <c r="O32" s="191"/>
      <c r="P32" s="191"/>
      <c r="Q32" s="191"/>
      <c r="R32" s="191"/>
      <c r="S32" s="191"/>
      <c r="T32" s="191"/>
      <c r="U32" s="191"/>
      <c r="V32" s="191"/>
      <c r="W32" s="191"/>
      <c r="X32" s="191"/>
      <c r="Y32" s="191"/>
      <c r="Z32" s="191"/>
      <c r="AA32" s="191"/>
      <c r="AB32" s="191"/>
      <c r="AC32" s="191"/>
      <c r="AD32" s="191"/>
      <c r="AE32" s="191"/>
      <c r="AF32" s="191"/>
      <c r="AG32" s="191"/>
    </row>
  </sheetData>
  <mergeCells count="2">
    <mergeCell ref="C19:AG19"/>
    <mergeCell ref="C2:AG2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FAB791-B8F1-4392-A8B2-485B73C3A8F4}">
  <sheetPr>
    <tabColor rgb="FF92D050"/>
  </sheetPr>
  <dimension ref="B1:F19"/>
  <sheetViews>
    <sheetView zoomScale="90" zoomScaleNormal="90" workbookViewId="0">
      <selection activeCell="C18" sqref="C18"/>
    </sheetView>
  </sheetViews>
  <sheetFormatPr defaultRowHeight="15" x14ac:dyDescent="0.25"/>
  <cols>
    <col min="1" max="1" width="2.5703125" style="143" customWidth="1"/>
    <col min="2" max="3" width="23.5703125" style="143" customWidth="1"/>
    <col min="4" max="4" width="35.5703125" style="143" customWidth="1"/>
    <col min="5" max="16384" width="9.140625" style="143"/>
  </cols>
  <sheetData>
    <row r="1" spans="2:6" ht="18" x14ac:dyDescent="0.25">
      <c r="B1" s="145" t="s">
        <v>255</v>
      </c>
    </row>
    <row r="2" spans="2:6" ht="15.75" thickBot="1" x14ac:dyDescent="0.3">
      <c r="B2" s="145"/>
    </row>
    <row r="3" spans="2:6" s="273" customFormat="1" ht="15.75" thickBot="1" x14ac:dyDescent="0.3">
      <c r="B3" s="171" t="s">
        <v>248</v>
      </c>
      <c r="C3" s="274" t="s">
        <v>249</v>
      </c>
      <c r="D3" s="274" t="s">
        <v>250</v>
      </c>
    </row>
    <row r="4" spans="2:6" s="273" customFormat="1" ht="30.75" thickBot="1" x14ac:dyDescent="0.3">
      <c r="B4" s="277" t="s">
        <v>363</v>
      </c>
      <c r="C4" s="278" t="s">
        <v>364</v>
      </c>
      <c r="D4" s="279" t="s">
        <v>359</v>
      </c>
    </row>
    <row r="5" spans="2:6" s="273" customFormat="1" ht="18.75" thickBot="1" x14ac:dyDescent="0.3">
      <c r="B5" s="280" t="s">
        <v>365</v>
      </c>
      <c r="C5" s="281" t="s">
        <v>366</v>
      </c>
      <c r="D5" s="282" t="s">
        <v>360</v>
      </c>
    </row>
    <row r="6" spans="2:6" s="273" customFormat="1" ht="18.75" thickBot="1" x14ac:dyDescent="0.3">
      <c r="B6" s="280" t="s">
        <v>367</v>
      </c>
      <c r="C6" s="281" t="s">
        <v>368</v>
      </c>
      <c r="D6" s="282" t="s">
        <v>361</v>
      </c>
      <c r="F6" s="275"/>
    </row>
    <row r="7" spans="2:6" s="273" customFormat="1" ht="45.75" thickBot="1" x14ac:dyDescent="0.3">
      <c r="B7" s="283" t="s">
        <v>369</v>
      </c>
      <c r="C7" s="284" t="s">
        <v>370</v>
      </c>
      <c r="D7" s="284" t="s">
        <v>252</v>
      </c>
    </row>
    <row r="8" spans="2:6" s="273" customFormat="1" ht="30.75" thickBot="1" x14ac:dyDescent="0.3">
      <c r="B8" s="280" t="s">
        <v>371</v>
      </c>
      <c r="C8" s="281" t="s">
        <v>372</v>
      </c>
      <c r="D8" s="282" t="s">
        <v>251</v>
      </c>
    </row>
    <row r="9" spans="2:6" s="273" customFormat="1" ht="18.75" thickBot="1" x14ac:dyDescent="0.3">
      <c r="B9" s="280" t="s">
        <v>373</v>
      </c>
      <c r="C9" s="281" t="s">
        <v>374</v>
      </c>
      <c r="D9" s="282" t="s">
        <v>362</v>
      </c>
    </row>
    <row r="10" spans="2:6" s="273" customFormat="1" ht="18.75" thickBot="1" x14ac:dyDescent="0.3">
      <c r="B10" s="280" t="s">
        <v>375</v>
      </c>
      <c r="C10" s="281" t="s">
        <v>376</v>
      </c>
      <c r="D10" s="282" t="s">
        <v>362</v>
      </c>
    </row>
    <row r="11" spans="2:6" s="273" customFormat="1" ht="30.75" thickBot="1" x14ac:dyDescent="0.3">
      <c r="B11" s="280" t="s">
        <v>377</v>
      </c>
      <c r="C11" s="281" t="s">
        <v>378</v>
      </c>
      <c r="D11" s="282" t="s">
        <v>251</v>
      </c>
      <c r="F11" s="276"/>
    </row>
    <row r="14" spans="2:6" ht="18.75" thickBot="1" x14ac:dyDescent="0.3">
      <c r="B14" s="145" t="s">
        <v>256</v>
      </c>
    </row>
    <row r="15" spans="2:6" ht="15.75" thickBot="1" x14ac:dyDescent="0.3">
      <c r="B15" s="192" t="s">
        <v>248</v>
      </c>
      <c r="C15" s="193" t="s">
        <v>249</v>
      </c>
      <c r="D15" s="193" t="s">
        <v>250</v>
      </c>
    </row>
    <row r="16" spans="2:6" ht="18.75" thickBot="1" x14ac:dyDescent="0.3">
      <c r="B16" s="194" t="s">
        <v>257</v>
      </c>
      <c r="C16" s="196">
        <v>2.483225209371057E-2</v>
      </c>
      <c r="D16" s="285" t="s">
        <v>379</v>
      </c>
    </row>
    <row r="17" spans="2:4" ht="18.75" thickBot="1" x14ac:dyDescent="0.3">
      <c r="B17" s="194" t="s">
        <v>258</v>
      </c>
      <c r="C17" s="196">
        <v>8.4239973749482694E-2</v>
      </c>
      <c r="D17" s="285" t="s">
        <v>379</v>
      </c>
    </row>
    <row r="18" spans="2:4" ht="30.75" thickBot="1" x14ac:dyDescent="0.3">
      <c r="B18" s="194" t="s">
        <v>259</v>
      </c>
      <c r="C18" s="196">
        <v>0.2</v>
      </c>
      <c r="D18" s="195" t="s">
        <v>253</v>
      </c>
    </row>
    <row r="19" spans="2:4" ht="45.75" thickBot="1" x14ac:dyDescent="0.3">
      <c r="B19" s="194" t="s">
        <v>260</v>
      </c>
      <c r="C19" s="197">
        <v>0.1</v>
      </c>
      <c r="D19" s="195" t="s">
        <v>254</v>
      </c>
    </row>
  </sheetData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2CD2C4-72D3-42BD-80CC-67B3D5D87648}">
  <sheetPr>
    <tabColor rgb="FF92D050"/>
  </sheetPr>
  <dimension ref="B1:AH42"/>
  <sheetViews>
    <sheetView topLeftCell="B1" zoomScale="75" zoomScaleNormal="75" workbookViewId="0">
      <pane ySplit="1" topLeftCell="A2" activePane="bottomLeft" state="frozen"/>
      <selection pane="bottomLeft" activeCell="A41" sqref="A41:XFD42"/>
    </sheetView>
  </sheetViews>
  <sheetFormatPr defaultRowHeight="15" x14ac:dyDescent="0.25"/>
  <cols>
    <col min="1" max="1" width="3.85546875" style="198" customWidth="1"/>
    <col min="2" max="2" width="4.28515625" style="199" bestFit="1" customWidth="1"/>
    <col min="3" max="3" width="31.140625" style="198" bestFit="1" customWidth="1"/>
    <col min="4" max="4" width="5.85546875" style="198" customWidth="1"/>
    <col min="5" max="5" width="10.42578125" style="198" bestFit="1" customWidth="1"/>
    <col min="6" max="9" width="10.42578125" style="198" customWidth="1"/>
    <col min="10" max="10" width="10.42578125" style="198" bestFit="1" customWidth="1"/>
    <col min="11" max="14" width="10.42578125" style="198" customWidth="1"/>
    <col min="15" max="15" width="10.42578125" style="198" bestFit="1" customWidth="1"/>
    <col min="16" max="19" width="10.42578125" style="198" customWidth="1"/>
    <col min="20" max="20" width="10.42578125" style="198" bestFit="1" customWidth="1"/>
    <col min="21" max="24" width="10.42578125" style="198" customWidth="1"/>
    <col min="25" max="34" width="10.42578125" style="198" bestFit="1" customWidth="1"/>
    <col min="35" max="16384" width="9.140625" style="198"/>
  </cols>
  <sheetData>
    <row r="1" spans="2:34" ht="15.75" thickBot="1" x14ac:dyDescent="0.3">
      <c r="B1" s="145" t="s">
        <v>388</v>
      </c>
    </row>
    <row r="2" spans="2:34" ht="16.5" thickTop="1" thickBot="1" x14ac:dyDescent="0.3">
      <c r="B2" s="301"/>
      <c r="C2" s="301"/>
      <c r="D2" s="200"/>
      <c r="E2" s="201">
        <v>1990</v>
      </c>
      <c r="F2" s="201">
        <v>1991</v>
      </c>
      <c r="G2" s="201">
        <v>1992</v>
      </c>
      <c r="H2" s="201">
        <v>1993</v>
      </c>
      <c r="I2" s="201">
        <v>1994</v>
      </c>
      <c r="J2" s="201">
        <v>1995</v>
      </c>
      <c r="K2" s="201">
        <v>1996</v>
      </c>
      <c r="L2" s="201">
        <v>1997</v>
      </c>
      <c r="M2" s="201">
        <v>1998</v>
      </c>
      <c r="N2" s="201">
        <v>1999</v>
      </c>
      <c r="O2" s="201">
        <v>2000</v>
      </c>
      <c r="P2" s="201">
        <v>2001</v>
      </c>
      <c r="Q2" s="201">
        <v>2002</v>
      </c>
      <c r="R2" s="201">
        <v>2003</v>
      </c>
      <c r="S2" s="201">
        <v>2004</v>
      </c>
      <c r="T2" s="201">
        <v>2005</v>
      </c>
      <c r="U2" s="201">
        <v>2006</v>
      </c>
      <c r="V2" s="201">
        <v>2007</v>
      </c>
      <c r="W2" s="201">
        <v>2008</v>
      </c>
      <c r="X2" s="201">
        <v>2009</v>
      </c>
      <c r="Y2" s="201">
        <v>2010</v>
      </c>
      <c r="Z2" s="201">
        <v>2011</v>
      </c>
      <c r="AA2" s="201">
        <v>2012</v>
      </c>
      <c r="AB2" s="201">
        <v>2013</v>
      </c>
      <c r="AC2" s="201">
        <v>2014</v>
      </c>
      <c r="AD2" s="201">
        <v>2015</v>
      </c>
      <c r="AE2" s="201">
        <v>2016</v>
      </c>
      <c r="AF2" s="201">
        <v>2017</v>
      </c>
      <c r="AG2" s="201">
        <v>2018</v>
      </c>
      <c r="AH2" s="201">
        <v>2019</v>
      </c>
    </row>
    <row r="3" spans="2:34" ht="15.75" thickTop="1" x14ac:dyDescent="0.25">
      <c r="B3" s="202"/>
      <c r="C3" s="203"/>
      <c r="D3" s="203"/>
      <c r="E3" s="303" t="s">
        <v>389</v>
      </c>
      <c r="F3" s="303"/>
      <c r="G3" s="303"/>
      <c r="H3" s="303"/>
      <c r="I3" s="303"/>
      <c r="J3" s="303"/>
      <c r="K3" s="303"/>
      <c r="L3" s="303"/>
      <c r="M3" s="303"/>
      <c r="N3" s="303"/>
      <c r="O3" s="303"/>
      <c r="P3" s="303"/>
      <c r="Q3" s="303"/>
      <c r="R3" s="303"/>
      <c r="S3" s="303"/>
      <c r="T3" s="303"/>
      <c r="U3" s="303"/>
      <c r="V3" s="303"/>
      <c r="W3" s="303"/>
      <c r="X3" s="303"/>
      <c r="Y3" s="303"/>
      <c r="Z3" s="303"/>
      <c r="AA3" s="303"/>
      <c r="AB3" s="303"/>
      <c r="AC3" s="303"/>
      <c r="AD3" s="303"/>
      <c r="AE3" s="303"/>
      <c r="AF3" s="303"/>
      <c r="AG3" s="303"/>
      <c r="AH3" s="303"/>
    </row>
    <row r="4" spans="2:34" ht="18" x14ac:dyDescent="0.35">
      <c r="B4" s="204" t="s">
        <v>261</v>
      </c>
      <c r="C4" s="205" t="s">
        <v>202</v>
      </c>
      <c r="D4" s="206" t="s">
        <v>271</v>
      </c>
      <c r="E4" s="207">
        <v>418.64266774504301</v>
      </c>
      <c r="F4" s="207">
        <v>426.42190714049957</v>
      </c>
      <c r="G4" s="207">
        <v>434.0800869135112</v>
      </c>
      <c r="H4" s="207">
        <v>437.69305852632476</v>
      </c>
      <c r="I4" s="207">
        <v>439.05866556743865</v>
      </c>
      <c r="J4" s="207">
        <v>443.43734941652161</v>
      </c>
      <c r="K4" s="207">
        <v>458.80848298786549</v>
      </c>
      <c r="L4" s="207">
        <v>472.47480899236228</v>
      </c>
      <c r="M4" s="207">
        <v>481.6147528037896</v>
      </c>
      <c r="N4" s="207">
        <v>469.70606060503553</v>
      </c>
      <c r="O4" s="207">
        <v>451.83080541442376</v>
      </c>
      <c r="P4" s="207">
        <v>452.34840523606925</v>
      </c>
      <c r="Q4" s="207">
        <v>450.58414510811048</v>
      </c>
      <c r="R4" s="207">
        <v>452.10975582638343</v>
      </c>
      <c r="S4" s="207">
        <v>449.65022694444758</v>
      </c>
      <c r="T4" s="207">
        <v>448.69323605891213</v>
      </c>
      <c r="U4" s="207">
        <v>452.18841778347632</v>
      </c>
      <c r="V4" s="207">
        <v>438.05385661469154</v>
      </c>
      <c r="W4" s="207">
        <v>438.59600583955523</v>
      </c>
      <c r="X4" s="207">
        <v>431.5653260154881</v>
      </c>
      <c r="Y4" s="207">
        <v>422.18677161187441</v>
      </c>
      <c r="Z4" s="207">
        <v>416.77319524217108</v>
      </c>
      <c r="AA4" s="207">
        <v>441.7210972170206</v>
      </c>
      <c r="AB4" s="207">
        <v>445.78092260686549</v>
      </c>
      <c r="AC4" s="207">
        <v>442.54765257812323</v>
      </c>
      <c r="AD4" s="207">
        <v>458.54626752444199</v>
      </c>
      <c r="AE4" s="207">
        <v>471.59756325344699</v>
      </c>
      <c r="AF4" s="207">
        <v>487.30478523691642</v>
      </c>
      <c r="AG4" s="207">
        <v>498.58550999952536</v>
      </c>
      <c r="AH4" s="207">
        <v>486.04842855079778</v>
      </c>
    </row>
    <row r="5" spans="2:34" ht="18" x14ac:dyDescent="0.35">
      <c r="B5" s="204" t="s">
        <v>262</v>
      </c>
      <c r="C5" s="205" t="s">
        <v>263</v>
      </c>
      <c r="D5" s="206" t="s">
        <v>271</v>
      </c>
      <c r="E5" s="207">
        <v>51.526076774526999</v>
      </c>
      <c r="F5" s="207">
        <v>52.822411365957727</v>
      </c>
      <c r="G5" s="207">
        <v>54.021342898773405</v>
      </c>
      <c r="H5" s="207">
        <v>54.649308063877967</v>
      </c>
      <c r="I5" s="207">
        <v>54.535509507547083</v>
      </c>
      <c r="J5" s="207">
        <v>54.67487060555878</v>
      </c>
      <c r="K5" s="207">
        <v>57.071701849168299</v>
      </c>
      <c r="L5" s="207">
        <v>58.561846530728218</v>
      </c>
      <c r="M5" s="207">
        <v>59.90965112262694</v>
      </c>
      <c r="N5" s="207">
        <v>58.327483903467268</v>
      </c>
      <c r="O5" s="207">
        <v>56.200945945387481</v>
      </c>
      <c r="P5" s="207">
        <v>56.856530647773113</v>
      </c>
      <c r="Q5" s="207">
        <v>56.683225893513004</v>
      </c>
      <c r="R5" s="207">
        <v>56.281697598327547</v>
      </c>
      <c r="S5" s="207">
        <v>55.716461114881213</v>
      </c>
      <c r="T5" s="207">
        <v>56.530510389591129</v>
      </c>
      <c r="U5" s="207">
        <v>56.854833631130354</v>
      </c>
      <c r="V5" s="207">
        <v>54.940024710766238</v>
      </c>
      <c r="W5" s="207">
        <v>54.866209960322799</v>
      </c>
      <c r="X5" s="207">
        <v>54.393892721494041</v>
      </c>
      <c r="Y5" s="207">
        <v>53.696521773232305</v>
      </c>
      <c r="Z5" s="207">
        <v>53.828323626433864</v>
      </c>
      <c r="AA5" s="207">
        <v>57.636534299887792</v>
      </c>
      <c r="AB5" s="207">
        <v>58.118329565110031</v>
      </c>
      <c r="AC5" s="207">
        <v>57.625459662372933</v>
      </c>
      <c r="AD5" s="207">
        <v>59.840755103185664</v>
      </c>
      <c r="AE5" s="207">
        <v>61.61341575417341</v>
      </c>
      <c r="AF5" s="207">
        <v>63.29510427148157</v>
      </c>
      <c r="AG5" s="207">
        <v>64.73163539401628</v>
      </c>
      <c r="AH5" s="207">
        <v>62.890770657072402</v>
      </c>
    </row>
    <row r="6" spans="2:34" ht="18" x14ac:dyDescent="0.35">
      <c r="B6" s="204" t="s">
        <v>262</v>
      </c>
      <c r="C6" s="205" t="s">
        <v>263</v>
      </c>
      <c r="D6" s="206" t="s">
        <v>272</v>
      </c>
      <c r="E6" s="207">
        <v>1.6408689373800192</v>
      </c>
      <c r="F6" s="207">
        <v>1.6808520096606898</v>
      </c>
      <c r="G6" s="207">
        <v>1.7114176313441041</v>
      </c>
      <c r="H6" s="207">
        <v>1.7322095047732851</v>
      </c>
      <c r="I6" s="207">
        <v>1.7479241964929035</v>
      </c>
      <c r="J6" s="207">
        <v>1.7795887820426062</v>
      </c>
      <c r="K6" s="207">
        <v>1.8607517618313971</v>
      </c>
      <c r="L6" s="207">
        <v>1.9392356606622587</v>
      </c>
      <c r="M6" s="207">
        <v>1.98794899182524</v>
      </c>
      <c r="N6" s="207">
        <v>1.9231289039805417</v>
      </c>
      <c r="O6" s="207">
        <v>1.8452747368354543</v>
      </c>
      <c r="P6" s="207">
        <v>1.8691905543556633</v>
      </c>
      <c r="Q6" s="207">
        <v>1.8874478712440368</v>
      </c>
      <c r="R6" s="207">
        <v>1.8856151970865613</v>
      </c>
      <c r="S6" s="207">
        <v>1.8515313780425904</v>
      </c>
      <c r="T6" s="207">
        <v>1.9245777582529557</v>
      </c>
      <c r="U6" s="207">
        <v>1.9648376415311533</v>
      </c>
      <c r="V6" s="207">
        <v>1.8586492873776719</v>
      </c>
      <c r="W6" s="207">
        <v>1.8816199015572352</v>
      </c>
      <c r="X6" s="207">
        <v>1.8519627994227279</v>
      </c>
      <c r="Y6" s="207">
        <v>1.7817522141746185</v>
      </c>
      <c r="Z6" s="207">
        <v>1.7611980066176065</v>
      </c>
      <c r="AA6" s="207">
        <v>1.9525799690752474</v>
      </c>
      <c r="AB6" s="207">
        <v>1.9348923724158551</v>
      </c>
      <c r="AC6" s="207">
        <v>1.82406509187647</v>
      </c>
      <c r="AD6" s="207">
        <v>1.9185476273031996</v>
      </c>
      <c r="AE6" s="207">
        <v>1.9722037442126918</v>
      </c>
      <c r="AF6" s="207">
        <v>2.041016115128349</v>
      </c>
      <c r="AG6" s="207">
        <v>2.1559205835717044</v>
      </c>
      <c r="AH6" s="207">
        <v>2.0033946994511815</v>
      </c>
    </row>
    <row r="7" spans="2:34" ht="18" x14ac:dyDescent="0.35">
      <c r="B7" s="204" t="s">
        <v>195</v>
      </c>
      <c r="C7" s="205" t="s">
        <v>264</v>
      </c>
      <c r="D7" s="206" t="s">
        <v>272</v>
      </c>
      <c r="E7" s="207">
        <v>17.666485583381103</v>
      </c>
      <c r="F7" s="207">
        <v>17.56266702683234</v>
      </c>
      <c r="G7" s="207">
        <v>17.250207389409585</v>
      </c>
      <c r="H7" s="207">
        <v>17.634870658337299</v>
      </c>
      <c r="I7" s="207">
        <v>18.369583406879652</v>
      </c>
      <c r="J7" s="207">
        <v>19.180410650662218</v>
      </c>
      <c r="K7" s="207">
        <v>19.236142883722856</v>
      </c>
      <c r="L7" s="207">
        <v>18.657878532073866</v>
      </c>
      <c r="M7" s="207">
        <v>19.708137725471911</v>
      </c>
      <c r="N7" s="207">
        <v>19.731110693306505</v>
      </c>
      <c r="O7" s="207">
        <v>18.837028101469976</v>
      </c>
      <c r="P7" s="207">
        <v>17.951002706598832</v>
      </c>
      <c r="Q7" s="207">
        <v>17.751922621815467</v>
      </c>
      <c r="R7" s="207">
        <v>18.306122771516648</v>
      </c>
      <c r="S7" s="207">
        <v>17.99079004393014</v>
      </c>
      <c r="T7" s="207">
        <v>17.477212582510298</v>
      </c>
      <c r="U7" s="207">
        <v>16.763055907080968</v>
      </c>
      <c r="V7" s="207">
        <v>16.155023383008253</v>
      </c>
      <c r="W7" s="207">
        <v>15.958184442683841</v>
      </c>
      <c r="X7" s="207">
        <v>15.457910506610729</v>
      </c>
      <c r="Y7" s="207">
        <v>16.313502664308725</v>
      </c>
      <c r="Z7" s="207">
        <v>15.108613700245893</v>
      </c>
      <c r="AA7" s="207">
        <v>15.686362643095103</v>
      </c>
      <c r="AB7" s="207">
        <v>17.048224027329155</v>
      </c>
      <c r="AC7" s="207">
        <v>16.309592757008183</v>
      </c>
      <c r="AD7" s="207">
        <v>16.362493838384857</v>
      </c>
      <c r="AE7" s="207">
        <v>16.479244839647933</v>
      </c>
      <c r="AF7" s="207">
        <v>17.430545318569646</v>
      </c>
      <c r="AG7" s="207">
        <v>18.326791786657516</v>
      </c>
      <c r="AH7" s="207">
        <v>17.285013584881995</v>
      </c>
    </row>
    <row r="8" spans="2:34" ht="18" x14ac:dyDescent="0.35">
      <c r="B8" s="204" t="s">
        <v>196</v>
      </c>
      <c r="C8" s="208" t="s">
        <v>265</v>
      </c>
      <c r="D8" s="206" t="s">
        <v>272</v>
      </c>
      <c r="E8" s="207">
        <v>1.8653948241913842</v>
      </c>
      <c r="F8" s="207">
        <v>1.8771896606549787</v>
      </c>
      <c r="G8" s="207">
        <v>1.903378232030438</v>
      </c>
      <c r="H8" s="207">
        <v>1.8941165631377164</v>
      </c>
      <c r="I8" s="207">
        <v>1.9415983232786287</v>
      </c>
      <c r="J8" s="207">
        <v>1.9780222085272143</v>
      </c>
      <c r="K8" s="207">
        <v>2.0144157397021569</v>
      </c>
      <c r="L8" s="207">
        <v>1.997603895763866</v>
      </c>
      <c r="M8" s="207">
        <v>2.1054228945929441</v>
      </c>
      <c r="N8" s="207">
        <v>2.099986614301169</v>
      </c>
      <c r="O8" s="207">
        <v>1.9917694679398188</v>
      </c>
      <c r="P8" s="207">
        <v>1.9271432356885223</v>
      </c>
      <c r="Q8" s="207">
        <v>1.9126163304651784</v>
      </c>
      <c r="R8" s="207">
        <v>1.9438049047365391</v>
      </c>
      <c r="S8" s="207">
        <v>1.8975006102784677</v>
      </c>
      <c r="T8" s="207">
        <v>1.855571641967336</v>
      </c>
      <c r="U8" s="207">
        <v>1.8219140324461809</v>
      </c>
      <c r="V8" s="207">
        <v>1.7248189478540696</v>
      </c>
      <c r="W8" s="207">
        <v>1.750427254992138</v>
      </c>
      <c r="X8" s="207">
        <v>1.746638664617409</v>
      </c>
      <c r="Y8" s="207">
        <v>1.7928931132902766</v>
      </c>
      <c r="Z8" s="207">
        <v>1.6620842628059442</v>
      </c>
      <c r="AA8" s="207">
        <v>1.7149773470453697</v>
      </c>
      <c r="AB8" s="207">
        <v>1.8079903765184422</v>
      </c>
      <c r="AC8" s="207">
        <v>1.7525451984998743</v>
      </c>
      <c r="AD8" s="207">
        <v>1.8055414551758244</v>
      </c>
      <c r="AE8" s="207">
        <v>1.8735083349044461</v>
      </c>
      <c r="AF8" s="207">
        <v>1.9581891070340509</v>
      </c>
      <c r="AG8" s="207">
        <v>2.0622603510587725</v>
      </c>
      <c r="AH8" s="207">
        <v>1.9207615371772144</v>
      </c>
    </row>
    <row r="9" spans="2:34" ht="18" x14ac:dyDescent="0.35">
      <c r="B9" s="204" t="s">
        <v>266</v>
      </c>
      <c r="C9" s="208" t="s">
        <v>205</v>
      </c>
      <c r="D9" s="209" t="s">
        <v>273</v>
      </c>
      <c r="E9" s="210">
        <v>355.036</v>
      </c>
      <c r="F9" s="210">
        <v>315.14515999999998</v>
      </c>
      <c r="G9" s="210">
        <v>255.60083999999998</v>
      </c>
      <c r="H9" s="210">
        <v>357.2998</v>
      </c>
      <c r="I9" s="210">
        <v>269.64124000000004</v>
      </c>
      <c r="J9" s="210">
        <v>494.59520000000003</v>
      </c>
      <c r="K9" s="210">
        <v>484.03343999999993</v>
      </c>
      <c r="L9" s="210">
        <v>423.48680000000002</v>
      </c>
      <c r="M9" s="210">
        <v>305.58044000000001</v>
      </c>
      <c r="N9" s="210">
        <v>383.22723999999999</v>
      </c>
      <c r="O9" s="210">
        <v>366.38315999999998</v>
      </c>
      <c r="P9" s="210">
        <v>385.28247999999996</v>
      </c>
      <c r="Q9" s="210">
        <v>273.89956000000001</v>
      </c>
      <c r="R9" s="210">
        <v>386.76</v>
      </c>
      <c r="S9" s="210">
        <v>240.79571999999996</v>
      </c>
      <c r="T9" s="210">
        <v>266.73371999999995</v>
      </c>
      <c r="U9" s="210">
        <v>254.85636</v>
      </c>
      <c r="V9" s="210">
        <v>376.76671999999996</v>
      </c>
      <c r="W9" s="210">
        <v>262.20744000000002</v>
      </c>
      <c r="X9" s="210">
        <v>307.32239999999996</v>
      </c>
      <c r="Y9" s="210">
        <v>427.93387999999993</v>
      </c>
      <c r="Z9" s="210">
        <v>360.67856</v>
      </c>
      <c r="AA9" s="210">
        <v>229.39619999999999</v>
      </c>
      <c r="AB9" s="210">
        <v>515.69275999999991</v>
      </c>
      <c r="AC9" s="210">
        <v>391.07495680000005</v>
      </c>
      <c r="AD9" s="210">
        <v>401.14668</v>
      </c>
      <c r="AE9" s="210">
        <v>433.59667999999999</v>
      </c>
      <c r="AF9" s="210">
        <v>332.74647999999996</v>
      </c>
      <c r="AG9" s="210">
        <v>461.05708000000004</v>
      </c>
      <c r="AH9" s="210">
        <v>343.90247759999994</v>
      </c>
    </row>
    <row r="10" spans="2:34" ht="18" x14ac:dyDescent="0.35">
      <c r="B10" s="204" t="s">
        <v>199</v>
      </c>
      <c r="C10" s="208" t="s">
        <v>200</v>
      </c>
      <c r="D10" s="209" t="s">
        <v>273</v>
      </c>
      <c r="E10" s="210">
        <v>96.677023188405784</v>
      </c>
      <c r="F10" s="210">
        <v>99.628382821946872</v>
      </c>
      <c r="G10" s="210">
        <v>118.08579710144927</v>
      </c>
      <c r="H10" s="210">
        <v>99.875217391304361</v>
      </c>
      <c r="I10" s="210">
        <v>98.719420289855051</v>
      </c>
      <c r="J10" s="210">
        <v>86.267101449275344</v>
      </c>
      <c r="K10" s="210">
        <v>87.18695652173912</v>
      </c>
      <c r="L10" s="210">
        <v>82.633913043478259</v>
      </c>
      <c r="M10" s="210">
        <v>95.371594202898564</v>
      </c>
      <c r="N10" s="210">
        <v>103.53391304347825</v>
      </c>
      <c r="O10" s="210">
        <v>91.8436231884058</v>
      </c>
      <c r="P10" s="210">
        <v>83.63666666666667</v>
      </c>
      <c r="Q10" s="210">
        <v>80.805362318840594</v>
      </c>
      <c r="R10" s="210">
        <v>78.482608695652175</v>
      </c>
      <c r="S10" s="210">
        <v>66.857681159420295</v>
      </c>
      <c r="T10" s="210">
        <v>60.814599999999999</v>
      </c>
      <c r="U10" s="210">
        <v>64.755533333333346</v>
      </c>
      <c r="V10" s="210">
        <v>50.899933333333344</v>
      </c>
      <c r="W10" s="210">
        <v>66.973133333333351</v>
      </c>
      <c r="X10" s="210">
        <v>89.020800000000008</v>
      </c>
      <c r="Y10" s="210">
        <v>98.243200000000016</v>
      </c>
      <c r="Z10" s="210">
        <v>70.265799999999999</v>
      </c>
      <c r="AA10" s="210">
        <v>46.351066666666675</v>
      </c>
      <c r="AB10" s="210">
        <v>47.090266666666672</v>
      </c>
      <c r="AC10" s="210">
        <v>54.549733333333336</v>
      </c>
      <c r="AD10" s="210">
        <v>64.265666666666661</v>
      </c>
      <c r="AE10" s="210">
        <v>79.107600000000019</v>
      </c>
      <c r="AF10" s="210">
        <v>83.988666666666674</v>
      </c>
      <c r="AG10" s="210">
        <v>88.762666666666675</v>
      </c>
      <c r="AH10" s="210">
        <v>91.980533333333341</v>
      </c>
    </row>
    <row r="11" spans="2:34" ht="18" x14ac:dyDescent="0.35">
      <c r="B11" s="199">
        <v>3</v>
      </c>
      <c r="C11" s="205" t="s">
        <v>267</v>
      </c>
      <c r="D11" s="209" t="s">
        <v>273</v>
      </c>
      <c r="E11" s="210">
        <f>SUM(E9:E10)</f>
        <v>451.71302318840577</v>
      </c>
      <c r="F11" s="210">
        <f t="shared" ref="F11:AF11" si="0">SUM(F9:F10)</f>
        <v>414.77354282194688</v>
      </c>
      <c r="G11" s="210">
        <f t="shared" si="0"/>
        <v>373.68663710144926</v>
      </c>
      <c r="H11" s="210">
        <f t="shared" si="0"/>
        <v>457.17501739130438</v>
      </c>
      <c r="I11" s="210">
        <f t="shared" si="0"/>
        <v>368.3606602898551</v>
      </c>
      <c r="J11" s="210">
        <f t="shared" si="0"/>
        <v>580.86230144927538</v>
      </c>
      <c r="K11" s="210">
        <f t="shared" si="0"/>
        <v>571.22039652173908</v>
      </c>
      <c r="L11" s="210">
        <f t="shared" si="0"/>
        <v>506.1207130434783</v>
      </c>
      <c r="M11" s="210">
        <f t="shared" si="0"/>
        <v>400.95203420289857</v>
      </c>
      <c r="N11" s="210">
        <f t="shared" si="0"/>
        <v>486.76115304347826</v>
      </c>
      <c r="O11" s="210">
        <f t="shared" si="0"/>
        <v>458.22678318840576</v>
      </c>
      <c r="P11" s="210">
        <f t="shared" si="0"/>
        <v>468.91914666666662</v>
      </c>
      <c r="Q11" s="210">
        <f t="shared" si="0"/>
        <v>354.7049223188406</v>
      </c>
      <c r="R11" s="210">
        <f t="shared" si="0"/>
        <v>465.24260869565217</v>
      </c>
      <c r="S11" s="210">
        <f t="shared" si="0"/>
        <v>307.65340115942024</v>
      </c>
      <c r="T11" s="210">
        <f t="shared" si="0"/>
        <v>327.54831999999993</v>
      </c>
      <c r="U11" s="210">
        <f t="shared" si="0"/>
        <v>319.61189333333334</v>
      </c>
      <c r="V11" s="210">
        <f t="shared" si="0"/>
        <v>427.66665333333333</v>
      </c>
      <c r="W11" s="210">
        <f t="shared" si="0"/>
        <v>329.18057333333337</v>
      </c>
      <c r="X11" s="210">
        <f t="shared" si="0"/>
        <v>396.34319999999997</v>
      </c>
      <c r="Y11" s="210">
        <f t="shared" si="0"/>
        <v>526.17707999999993</v>
      </c>
      <c r="Z11" s="210">
        <f t="shared" si="0"/>
        <v>430.94436000000002</v>
      </c>
      <c r="AA11" s="210">
        <f t="shared" si="0"/>
        <v>275.74726666666669</v>
      </c>
      <c r="AB11" s="210">
        <f t="shared" si="0"/>
        <v>562.78302666666661</v>
      </c>
      <c r="AC11" s="210">
        <f t="shared" si="0"/>
        <v>445.62469013333339</v>
      </c>
      <c r="AD11" s="210">
        <f t="shared" si="0"/>
        <v>465.41234666666668</v>
      </c>
      <c r="AE11" s="210">
        <f t="shared" si="0"/>
        <v>512.70428000000004</v>
      </c>
      <c r="AF11" s="210">
        <f t="shared" si="0"/>
        <v>416.73514666666665</v>
      </c>
      <c r="AG11" s="210">
        <f t="shared" ref="AG11:AH11" si="1">SUM(AG9:AG10)</f>
        <v>549.81974666666667</v>
      </c>
      <c r="AH11" s="210">
        <f t="shared" si="1"/>
        <v>435.88301093333325</v>
      </c>
    </row>
    <row r="12" spans="2:34" ht="18" x14ac:dyDescent="0.35">
      <c r="B12" s="199">
        <v>3</v>
      </c>
      <c r="C12" s="205" t="s">
        <v>268</v>
      </c>
      <c r="D12" s="206" t="s">
        <v>271</v>
      </c>
      <c r="E12" s="210">
        <f>SUM(E4:E5)</f>
        <v>470.16874451957</v>
      </c>
      <c r="F12" s="210">
        <f t="shared" ref="F12:AF12" si="2">SUM(F4:F5)</f>
        <v>479.24431850645732</v>
      </c>
      <c r="G12" s="210">
        <f t="shared" si="2"/>
        <v>488.10142981228461</v>
      </c>
      <c r="H12" s="210">
        <f t="shared" si="2"/>
        <v>492.34236659020274</v>
      </c>
      <c r="I12" s="210">
        <f t="shared" si="2"/>
        <v>493.59417507498574</v>
      </c>
      <c r="J12" s="210">
        <f t="shared" si="2"/>
        <v>498.11222002208041</v>
      </c>
      <c r="K12" s="210">
        <f t="shared" si="2"/>
        <v>515.88018483703377</v>
      </c>
      <c r="L12" s="210">
        <f t="shared" si="2"/>
        <v>531.03665552309053</v>
      </c>
      <c r="M12" s="210">
        <f t="shared" si="2"/>
        <v>541.52440392641654</v>
      </c>
      <c r="N12" s="210">
        <f t="shared" si="2"/>
        <v>528.03354450850281</v>
      </c>
      <c r="O12" s="210">
        <f t="shared" si="2"/>
        <v>508.03175135981127</v>
      </c>
      <c r="P12" s="210">
        <f t="shared" si="2"/>
        <v>509.20493588384238</v>
      </c>
      <c r="Q12" s="210">
        <f t="shared" si="2"/>
        <v>507.26737100162347</v>
      </c>
      <c r="R12" s="210">
        <f t="shared" si="2"/>
        <v>508.39145342471096</v>
      </c>
      <c r="S12" s="210">
        <f t="shared" si="2"/>
        <v>505.36668805932879</v>
      </c>
      <c r="T12" s="210">
        <f t="shared" si="2"/>
        <v>505.22374644850328</v>
      </c>
      <c r="U12" s="210">
        <f t="shared" si="2"/>
        <v>509.04325141460669</v>
      </c>
      <c r="V12" s="210">
        <f t="shared" si="2"/>
        <v>492.99388132545778</v>
      </c>
      <c r="W12" s="210">
        <f t="shared" si="2"/>
        <v>493.46221579987804</v>
      </c>
      <c r="X12" s="210">
        <f t="shared" si="2"/>
        <v>485.95921873698217</v>
      </c>
      <c r="Y12" s="210">
        <f t="shared" si="2"/>
        <v>475.8832933851067</v>
      </c>
      <c r="Z12" s="210">
        <f t="shared" si="2"/>
        <v>470.60151886860496</v>
      </c>
      <c r="AA12" s="210">
        <f t="shared" si="2"/>
        <v>499.35763151690838</v>
      </c>
      <c r="AB12" s="210">
        <f t="shared" si="2"/>
        <v>503.89925217197549</v>
      </c>
      <c r="AC12" s="210">
        <f t="shared" si="2"/>
        <v>500.17311224049615</v>
      </c>
      <c r="AD12" s="210">
        <f t="shared" si="2"/>
        <v>518.38702262762763</v>
      </c>
      <c r="AE12" s="210">
        <f t="shared" si="2"/>
        <v>533.21097900762038</v>
      </c>
      <c r="AF12" s="210">
        <f t="shared" si="2"/>
        <v>550.59988950839795</v>
      </c>
      <c r="AG12" s="210">
        <f t="shared" ref="AG12:AH12" si="3">SUM(AG4:AG5)</f>
        <v>563.31714539354164</v>
      </c>
      <c r="AH12" s="210">
        <f t="shared" si="3"/>
        <v>548.93919920787016</v>
      </c>
    </row>
    <row r="13" spans="2:34" ht="18" x14ac:dyDescent="0.35">
      <c r="B13" s="199">
        <v>3</v>
      </c>
      <c r="C13" s="205" t="s">
        <v>269</v>
      </c>
      <c r="D13" s="206" t="s">
        <v>272</v>
      </c>
      <c r="E13" s="210">
        <f>SUM(E6:E8)</f>
        <v>21.172749344952507</v>
      </c>
      <c r="F13" s="210">
        <f t="shared" ref="F13:AF13" si="4">SUM(F6:F8)</f>
        <v>21.120708697148007</v>
      </c>
      <c r="G13" s="210">
        <f t="shared" si="4"/>
        <v>20.865003252784128</v>
      </c>
      <c r="H13" s="210">
        <f t="shared" si="4"/>
        <v>21.261196726248301</v>
      </c>
      <c r="I13" s="210">
        <f t="shared" si="4"/>
        <v>22.059105926651185</v>
      </c>
      <c r="J13" s="210">
        <f t="shared" si="4"/>
        <v>22.938021641232037</v>
      </c>
      <c r="K13" s="210">
        <f t="shared" si="4"/>
        <v>23.111310385256409</v>
      </c>
      <c r="L13" s="210">
        <f t="shared" si="4"/>
        <v>22.594718088499992</v>
      </c>
      <c r="M13" s="210">
        <f t="shared" si="4"/>
        <v>23.801509611890094</v>
      </c>
      <c r="N13" s="210">
        <f t="shared" si="4"/>
        <v>23.754226211588215</v>
      </c>
      <c r="O13" s="210">
        <f t="shared" si="4"/>
        <v>22.674072306245247</v>
      </c>
      <c r="P13" s="210">
        <f t="shared" si="4"/>
        <v>21.747336496643019</v>
      </c>
      <c r="Q13" s="210">
        <f t="shared" si="4"/>
        <v>21.551986823524679</v>
      </c>
      <c r="R13" s="210">
        <f t="shared" si="4"/>
        <v>22.135542873339748</v>
      </c>
      <c r="S13" s="210">
        <f t="shared" si="4"/>
        <v>21.739822032251197</v>
      </c>
      <c r="T13" s="210">
        <f t="shared" si="4"/>
        <v>21.25736198273059</v>
      </c>
      <c r="U13" s="210">
        <f t="shared" si="4"/>
        <v>20.549807581058303</v>
      </c>
      <c r="V13" s="210">
        <f t="shared" si="4"/>
        <v>19.738491618239994</v>
      </c>
      <c r="W13" s="210">
        <f t="shared" si="4"/>
        <v>19.590231599233217</v>
      </c>
      <c r="X13" s="210">
        <f t="shared" si="4"/>
        <v>19.056511970650867</v>
      </c>
      <c r="Y13" s="210">
        <f t="shared" si="4"/>
        <v>19.888147991773621</v>
      </c>
      <c r="Z13" s="210">
        <f t="shared" si="4"/>
        <v>18.531895969669446</v>
      </c>
      <c r="AA13" s="210">
        <f t="shared" si="4"/>
        <v>19.35391995921572</v>
      </c>
      <c r="AB13" s="210">
        <f t="shared" si="4"/>
        <v>20.791106776263454</v>
      </c>
      <c r="AC13" s="210">
        <f t="shared" si="4"/>
        <v>19.886203047384527</v>
      </c>
      <c r="AD13" s="210">
        <f t="shared" si="4"/>
        <v>20.086582920863879</v>
      </c>
      <c r="AE13" s="210">
        <f t="shared" si="4"/>
        <v>20.324956918765071</v>
      </c>
      <c r="AF13" s="210">
        <f t="shared" si="4"/>
        <v>21.429750540732048</v>
      </c>
      <c r="AG13" s="210">
        <f t="shared" ref="AG13:AH13" si="5">SUM(AG6:AG8)</f>
        <v>22.544972721287991</v>
      </c>
      <c r="AH13" s="210">
        <f t="shared" si="5"/>
        <v>21.20916982151039</v>
      </c>
    </row>
    <row r="14" spans="2:34" ht="18" x14ac:dyDescent="0.35">
      <c r="B14" s="199">
        <v>3</v>
      </c>
      <c r="C14" s="203" t="s">
        <v>274</v>
      </c>
      <c r="D14" s="209" t="s">
        <v>275</v>
      </c>
      <c r="E14" s="211">
        <f>E11+(E12*25)+(E13*298)</f>
        <v>18515.410940973503</v>
      </c>
      <c r="F14" s="211">
        <f t="shared" ref="F14:AF14" si="6">F11+(F12*25)+(F13*298)</f>
        <v>18689.852697233488</v>
      </c>
      <c r="G14" s="211">
        <f t="shared" si="6"/>
        <v>18793.993351738234</v>
      </c>
      <c r="H14" s="211">
        <f t="shared" si="6"/>
        <v>19101.570806568365</v>
      </c>
      <c r="I14" s="211">
        <f t="shared" si="6"/>
        <v>19281.828603306552</v>
      </c>
      <c r="J14" s="211">
        <f t="shared" si="6"/>
        <v>19869.198251088434</v>
      </c>
      <c r="K14" s="211">
        <f t="shared" si="6"/>
        <v>20355.395512253992</v>
      </c>
      <c r="L14" s="211">
        <f t="shared" si="6"/>
        <v>20515.26309149374</v>
      </c>
      <c r="M14" s="211">
        <f t="shared" si="6"/>
        <v>21031.91199670656</v>
      </c>
      <c r="N14" s="211">
        <f t="shared" si="6"/>
        <v>20766.359176809339</v>
      </c>
      <c r="O14" s="211">
        <f t="shared" si="6"/>
        <v>19915.894114444771</v>
      </c>
      <c r="P14" s="211">
        <f t="shared" si="6"/>
        <v>19679.748819762346</v>
      </c>
      <c r="Q14" s="211">
        <f t="shared" si="6"/>
        <v>19458.88127076978</v>
      </c>
      <c r="R14" s="211">
        <f t="shared" si="6"/>
        <v>19771.420720568669</v>
      </c>
      <c r="S14" s="211">
        <f t="shared" si="6"/>
        <v>19420.287568253498</v>
      </c>
      <c r="T14" s="211">
        <f t="shared" si="6"/>
        <v>19292.835852066299</v>
      </c>
      <c r="U14" s="211">
        <f t="shared" si="6"/>
        <v>19169.535837853873</v>
      </c>
      <c r="V14" s="211">
        <f t="shared" si="6"/>
        <v>18634.584188705296</v>
      </c>
      <c r="W14" s="211">
        <f t="shared" si="6"/>
        <v>18503.624984901784</v>
      </c>
      <c r="X14" s="211">
        <f t="shared" si="6"/>
        <v>18224.164235678512</v>
      </c>
      <c r="Y14" s="211">
        <f t="shared" si="6"/>
        <v>18349.927516176205</v>
      </c>
      <c r="Z14" s="211">
        <f t="shared" si="6"/>
        <v>17718.487330676617</v>
      </c>
      <c r="AA14" s="211">
        <f t="shared" si="6"/>
        <v>18527.156202435661</v>
      </c>
      <c r="AB14" s="211">
        <f t="shared" si="6"/>
        <v>19356.014150292562</v>
      </c>
      <c r="AC14" s="211">
        <f t="shared" si="6"/>
        <v>18876.041004266324</v>
      </c>
      <c r="AD14" s="211">
        <f t="shared" si="6"/>
        <v>19410.88962277479</v>
      </c>
      <c r="AE14" s="211">
        <f t="shared" si="6"/>
        <v>19899.815916982501</v>
      </c>
      <c r="AF14" s="211">
        <f t="shared" si="6"/>
        <v>20567.798045514766</v>
      </c>
      <c r="AG14" s="211">
        <f t="shared" ref="AG14:AH14" si="7">AG11+(AG12*25)+(AG13*298)</f>
        <v>21351.150252449028</v>
      </c>
      <c r="AH14" s="211">
        <f t="shared" si="7"/>
        <v>20479.695597940183</v>
      </c>
    </row>
    <row r="15" spans="2:34" x14ac:dyDescent="0.25">
      <c r="B15" s="202"/>
      <c r="C15" s="208"/>
      <c r="D15" s="208"/>
      <c r="E15" s="304" t="s">
        <v>390</v>
      </c>
      <c r="F15" s="304"/>
      <c r="G15" s="304"/>
      <c r="H15" s="304"/>
      <c r="I15" s="304"/>
      <c r="J15" s="304"/>
      <c r="K15" s="304"/>
      <c r="L15" s="304"/>
      <c r="M15" s="304"/>
      <c r="N15" s="304"/>
      <c r="O15" s="304"/>
      <c r="P15" s="304"/>
      <c r="Q15" s="304"/>
      <c r="R15" s="304"/>
      <c r="S15" s="304"/>
      <c r="T15" s="304"/>
      <c r="U15" s="304"/>
      <c r="V15" s="304"/>
      <c r="W15" s="304"/>
      <c r="X15" s="304"/>
      <c r="Y15" s="304"/>
      <c r="Z15" s="304"/>
      <c r="AA15" s="304"/>
      <c r="AB15" s="304"/>
      <c r="AC15" s="304"/>
      <c r="AD15" s="304"/>
      <c r="AE15" s="304"/>
      <c r="AF15" s="304"/>
      <c r="AG15" s="304"/>
      <c r="AH15" s="304"/>
    </row>
    <row r="16" spans="2:34" ht="18" x14ac:dyDescent="0.35">
      <c r="B16" s="204" t="s">
        <v>261</v>
      </c>
      <c r="C16" s="205" t="s">
        <v>202</v>
      </c>
      <c r="D16" s="206" t="s">
        <v>271</v>
      </c>
      <c r="E16" s="210">
        <v>418.64266774504301</v>
      </c>
      <c r="F16" s="210">
        <v>426.42190714049957</v>
      </c>
      <c r="G16" s="210">
        <v>434.0800869135112</v>
      </c>
      <c r="H16" s="210">
        <v>437.69305852632476</v>
      </c>
      <c r="I16" s="210">
        <v>439.05866556743865</v>
      </c>
      <c r="J16" s="210">
        <v>443.43734941652161</v>
      </c>
      <c r="K16" s="210">
        <v>458.80848298786549</v>
      </c>
      <c r="L16" s="210">
        <v>472.47480899236228</v>
      </c>
      <c r="M16" s="210">
        <v>481.6147528037896</v>
      </c>
      <c r="N16" s="210">
        <v>469.70606060503553</v>
      </c>
      <c r="O16" s="210">
        <v>451.83080541442376</v>
      </c>
      <c r="P16" s="210">
        <v>452.34840523606925</v>
      </c>
      <c r="Q16" s="210">
        <v>450.58414510811048</v>
      </c>
      <c r="R16" s="210">
        <v>452.10975582638343</v>
      </c>
      <c r="S16" s="210">
        <v>449.65022694444758</v>
      </c>
      <c r="T16" s="210">
        <v>448.69323605891213</v>
      </c>
      <c r="U16" s="210">
        <v>452.18841778347632</v>
      </c>
      <c r="V16" s="210">
        <v>438.05385661469154</v>
      </c>
      <c r="W16" s="210">
        <v>438.59600583955523</v>
      </c>
      <c r="X16" s="210">
        <v>431.5653260154881</v>
      </c>
      <c r="Y16" s="210">
        <v>422.18677161187441</v>
      </c>
      <c r="Z16" s="210">
        <v>416.77319524217108</v>
      </c>
      <c r="AA16" s="210">
        <v>441.7210972170206</v>
      </c>
      <c r="AB16" s="210">
        <v>445.78092260686549</v>
      </c>
      <c r="AC16" s="210">
        <v>442.54765257812323</v>
      </c>
      <c r="AD16" s="210">
        <v>458.54626752444199</v>
      </c>
      <c r="AE16" s="210">
        <v>471.59756325344699</v>
      </c>
      <c r="AF16" s="210">
        <v>487.30478523691642</v>
      </c>
      <c r="AG16" s="210">
        <v>498.68228006008621</v>
      </c>
      <c r="AH16" s="210">
        <v>485.91728950269606</v>
      </c>
    </row>
    <row r="17" spans="2:34" ht="18" x14ac:dyDescent="0.35">
      <c r="B17" s="204" t="s">
        <v>262</v>
      </c>
      <c r="C17" s="205" t="s">
        <v>263</v>
      </c>
      <c r="D17" s="206" t="s">
        <v>271</v>
      </c>
      <c r="E17" s="210">
        <v>51.526076774526999</v>
      </c>
      <c r="F17" s="210">
        <v>52.822411365957727</v>
      </c>
      <c r="G17" s="210">
        <v>54.021342898773405</v>
      </c>
      <c r="H17" s="210">
        <v>54.649308063877967</v>
      </c>
      <c r="I17" s="210">
        <v>54.535509507547083</v>
      </c>
      <c r="J17" s="210">
        <v>54.67487060555878</v>
      </c>
      <c r="K17" s="210">
        <v>57.071701849168299</v>
      </c>
      <c r="L17" s="210">
        <v>58.561846530728218</v>
      </c>
      <c r="M17" s="210">
        <v>59.90965112262694</v>
      </c>
      <c r="N17" s="210">
        <v>58.327483903467268</v>
      </c>
      <c r="O17" s="210">
        <v>56.200945945387481</v>
      </c>
      <c r="P17" s="210">
        <v>56.856530647773113</v>
      </c>
      <c r="Q17" s="210">
        <v>56.683225893513004</v>
      </c>
      <c r="R17" s="210">
        <v>56.281697598327547</v>
      </c>
      <c r="S17" s="210">
        <v>55.716461114881213</v>
      </c>
      <c r="T17" s="210">
        <v>56.530510389591129</v>
      </c>
      <c r="U17" s="210">
        <v>56.854833631130354</v>
      </c>
      <c r="V17" s="210">
        <v>54.940024710766238</v>
      </c>
      <c r="W17" s="210">
        <v>54.866209960322799</v>
      </c>
      <c r="X17" s="210">
        <v>54.393892721494041</v>
      </c>
      <c r="Y17" s="210">
        <v>53.696521773232305</v>
      </c>
      <c r="Z17" s="210">
        <v>53.828323626433864</v>
      </c>
      <c r="AA17" s="210">
        <v>57.636534299887792</v>
      </c>
      <c r="AB17" s="210">
        <v>58.118329565110031</v>
      </c>
      <c r="AC17" s="210">
        <v>57.625459662372933</v>
      </c>
      <c r="AD17" s="210">
        <v>59.840755103185664</v>
      </c>
      <c r="AE17" s="210">
        <v>61.61341575417341</v>
      </c>
      <c r="AF17" s="210">
        <v>63.296083427916621</v>
      </c>
      <c r="AG17" s="210">
        <v>64.746686595842164</v>
      </c>
      <c r="AH17" s="210">
        <v>62.871819835781103</v>
      </c>
    </row>
    <row r="18" spans="2:34" ht="18" x14ac:dyDescent="0.35">
      <c r="B18" s="204" t="s">
        <v>262</v>
      </c>
      <c r="C18" s="205" t="s">
        <v>263</v>
      </c>
      <c r="D18" s="206" t="s">
        <v>272</v>
      </c>
      <c r="E18" s="210">
        <v>1.6403792625000384</v>
      </c>
      <c r="F18" s="210">
        <v>1.6803676647984012</v>
      </c>
      <c r="G18" s="210">
        <v>1.710944912503737</v>
      </c>
      <c r="H18" s="210">
        <v>1.7317333077084722</v>
      </c>
      <c r="I18" s="210">
        <v>1.7474457875625582</v>
      </c>
      <c r="J18" s="210">
        <v>1.7791080103908277</v>
      </c>
      <c r="K18" s="210">
        <v>1.8602645382459806</v>
      </c>
      <c r="L18" s="210">
        <v>1.9387487689378236</v>
      </c>
      <c r="M18" s="210">
        <v>1.9874609479984349</v>
      </c>
      <c r="N18" s="210">
        <v>1.9226475144735971</v>
      </c>
      <c r="O18" s="210">
        <v>1.844797431893892</v>
      </c>
      <c r="P18" s="210">
        <v>1.8687084242265559</v>
      </c>
      <c r="Q18" s="210">
        <v>1.8869689049592786</v>
      </c>
      <c r="R18" s="210">
        <v>1.885131983023838</v>
      </c>
      <c r="S18" s="210">
        <v>1.8510843206529737</v>
      </c>
      <c r="T18" s="210">
        <v>1.9241194723333641</v>
      </c>
      <c r="U18" s="210">
        <v>1.9643576652713834</v>
      </c>
      <c r="V18" s="210">
        <v>1.8582658830230221</v>
      </c>
      <c r="W18" s="210">
        <v>1.881139687103262</v>
      </c>
      <c r="X18" s="210">
        <v>1.8515943610697438</v>
      </c>
      <c r="Y18" s="210">
        <v>1.7813725070613136</v>
      </c>
      <c r="Z18" s="210">
        <v>1.7608358505104542</v>
      </c>
      <c r="AA18" s="210">
        <v>1.9522982207220378</v>
      </c>
      <c r="AB18" s="210">
        <v>1.9346518201736658</v>
      </c>
      <c r="AC18" s="210">
        <v>1.8237637810121099</v>
      </c>
      <c r="AD18" s="210">
        <v>1.918225532525347</v>
      </c>
      <c r="AE18" s="210">
        <v>1.9719637406096948</v>
      </c>
      <c r="AF18" s="210">
        <v>2.0409729804600549</v>
      </c>
      <c r="AG18" s="210">
        <v>2.1566841250791127</v>
      </c>
      <c r="AH18" s="210">
        <v>2.0024734196283598</v>
      </c>
    </row>
    <row r="19" spans="2:34" ht="18" x14ac:dyDescent="0.35">
      <c r="B19" s="204" t="s">
        <v>195</v>
      </c>
      <c r="C19" s="205" t="s">
        <v>264</v>
      </c>
      <c r="D19" s="206" t="s">
        <v>272</v>
      </c>
      <c r="E19" s="210">
        <v>17.65492613731168</v>
      </c>
      <c r="F19" s="210">
        <v>17.553256398744466</v>
      </c>
      <c r="G19" s="210">
        <v>17.245982617576111</v>
      </c>
      <c r="H19" s="210">
        <v>17.648449596783163</v>
      </c>
      <c r="I19" s="210">
        <v>18.359574573883506</v>
      </c>
      <c r="J19" s="210">
        <v>19.178718457720148</v>
      </c>
      <c r="K19" s="210">
        <v>19.233894822543061</v>
      </c>
      <c r="L19" s="210">
        <v>18.654419992448716</v>
      </c>
      <c r="M19" s="210">
        <v>19.740008763841928</v>
      </c>
      <c r="N19" s="210">
        <v>19.750661143551255</v>
      </c>
      <c r="O19" s="210">
        <v>18.875753649894072</v>
      </c>
      <c r="P19" s="210">
        <v>17.989118084966652</v>
      </c>
      <c r="Q19" s="210">
        <v>17.789973921202911</v>
      </c>
      <c r="R19" s="210">
        <v>18.344087851807007</v>
      </c>
      <c r="S19" s="210">
        <v>18.028992565212882</v>
      </c>
      <c r="T19" s="210">
        <v>17.514383041121881</v>
      </c>
      <c r="U19" s="210">
        <v>16.799505975401413</v>
      </c>
      <c r="V19" s="210">
        <v>16.191729921203844</v>
      </c>
      <c r="W19" s="210">
        <v>15.993841896524927</v>
      </c>
      <c r="X19" s="210">
        <v>15.494273735634557</v>
      </c>
      <c r="Y19" s="210">
        <v>16.348330914038332</v>
      </c>
      <c r="Z19" s="210">
        <v>15.142312257404638</v>
      </c>
      <c r="AA19" s="210">
        <v>15.721181333639972</v>
      </c>
      <c r="AB19" s="210">
        <v>17.082727165364872</v>
      </c>
      <c r="AC19" s="210">
        <v>16.342864275759503</v>
      </c>
      <c r="AD19" s="210">
        <v>16.39470601960959</v>
      </c>
      <c r="AE19" s="210">
        <v>16.5109783614725</v>
      </c>
      <c r="AF19" s="210">
        <v>17.462190034987533</v>
      </c>
      <c r="AG19" s="210">
        <v>18.368474735385441</v>
      </c>
      <c r="AH19" s="210">
        <v>17.326784168362671</v>
      </c>
    </row>
    <row r="20" spans="2:34" ht="18" x14ac:dyDescent="0.35">
      <c r="B20" s="204" t="s">
        <v>196</v>
      </c>
      <c r="C20" s="208" t="s">
        <v>265</v>
      </c>
      <c r="D20" s="206" t="s">
        <v>272</v>
      </c>
      <c r="E20" s="210">
        <v>1.8641261032166856</v>
      </c>
      <c r="F20" s="210">
        <v>1.8760708735220324</v>
      </c>
      <c r="G20" s="210">
        <v>1.9026425847161224</v>
      </c>
      <c r="H20" s="210">
        <v>1.8947016341889462</v>
      </c>
      <c r="I20" s="210">
        <v>1.9404125263793039</v>
      </c>
      <c r="J20" s="210">
        <v>1.9774524483798648</v>
      </c>
      <c r="K20" s="210">
        <v>2.013787292581851</v>
      </c>
      <c r="L20" s="210">
        <v>1.9968739699075744</v>
      </c>
      <c r="M20" s="210">
        <v>2.1046564142021413</v>
      </c>
      <c r="N20" s="210">
        <v>2.0983057247199479</v>
      </c>
      <c r="O20" s="210">
        <v>1.9915377344452323</v>
      </c>
      <c r="P20" s="210">
        <v>1.9268600120586497</v>
      </c>
      <c r="Q20" s="210">
        <v>1.9123260681260636</v>
      </c>
      <c r="R20" s="210">
        <v>1.9435127644049472</v>
      </c>
      <c r="S20" s="210">
        <v>1.8972301623453414</v>
      </c>
      <c r="T20" s="210">
        <v>1.8552299398186172</v>
      </c>
      <c r="U20" s="210">
        <v>1.8215110375199495</v>
      </c>
      <c r="V20" s="210">
        <v>1.7245188056732272</v>
      </c>
      <c r="W20" s="210">
        <v>1.7499876289221867</v>
      </c>
      <c r="X20" s="210">
        <v>1.7462756615364516</v>
      </c>
      <c r="Y20" s="210">
        <v>1.7924013668020029</v>
      </c>
      <c r="Z20" s="210">
        <v>1.661542640432403</v>
      </c>
      <c r="AA20" s="210">
        <v>1.7144904874110178</v>
      </c>
      <c r="AB20" s="210">
        <v>1.8074895422959485</v>
      </c>
      <c r="AC20" s="210">
        <v>1.7519181191209414</v>
      </c>
      <c r="AD20" s="210">
        <v>1.8048190068606527</v>
      </c>
      <c r="AE20" s="210">
        <v>1.8727510358599302</v>
      </c>
      <c r="AF20" s="210">
        <v>1.9574806772969233</v>
      </c>
      <c r="AG20" s="210">
        <v>2.0628026459070696</v>
      </c>
      <c r="AH20" s="210">
        <v>1.9207454364652048</v>
      </c>
    </row>
    <row r="21" spans="2:34" ht="18" x14ac:dyDescent="0.35">
      <c r="B21" s="204" t="s">
        <v>266</v>
      </c>
      <c r="C21" s="208" t="s">
        <v>205</v>
      </c>
      <c r="D21" s="209" t="s">
        <v>273</v>
      </c>
      <c r="E21" s="210">
        <v>355.036</v>
      </c>
      <c r="F21" s="210">
        <v>315.14515999999998</v>
      </c>
      <c r="G21" s="210">
        <v>255.60083999999998</v>
      </c>
      <c r="H21" s="210">
        <v>357.2998</v>
      </c>
      <c r="I21" s="210">
        <v>269.64124000000004</v>
      </c>
      <c r="J21" s="210">
        <v>494.59520000000003</v>
      </c>
      <c r="K21" s="210">
        <v>484.03343999999993</v>
      </c>
      <c r="L21" s="210">
        <v>423.48680000000002</v>
      </c>
      <c r="M21" s="210">
        <v>305.58044000000001</v>
      </c>
      <c r="N21" s="210">
        <v>383.22723999999999</v>
      </c>
      <c r="O21" s="210">
        <v>366.38315999999998</v>
      </c>
      <c r="P21" s="210">
        <v>385.28247999999996</v>
      </c>
      <c r="Q21" s="210">
        <v>273.89956000000001</v>
      </c>
      <c r="R21" s="210">
        <v>386.76</v>
      </c>
      <c r="S21" s="210">
        <v>240.79571999999996</v>
      </c>
      <c r="T21" s="210">
        <v>266.73371999999995</v>
      </c>
      <c r="U21" s="210">
        <v>254.85636</v>
      </c>
      <c r="V21" s="210">
        <v>376.76671999999996</v>
      </c>
      <c r="W21" s="210">
        <v>262.20744000000002</v>
      </c>
      <c r="X21" s="210">
        <v>307.32239999999996</v>
      </c>
      <c r="Y21" s="210">
        <v>427.93387999999993</v>
      </c>
      <c r="Z21" s="210">
        <v>360.67856</v>
      </c>
      <c r="AA21" s="210">
        <v>229.39619999999999</v>
      </c>
      <c r="AB21" s="210">
        <v>515.69275999999991</v>
      </c>
      <c r="AC21" s="210">
        <v>391.07495680000005</v>
      </c>
      <c r="AD21" s="210">
        <v>401.14668</v>
      </c>
      <c r="AE21" s="210">
        <v>433.59667999999999</v>
      </c>
      <c r="AF21" s="210">
        <v>332.74647999999996</v>
      </c>
      <c r="AG21" s="210">
        <v>461.05708000000004</v>
      </c>
      <c r="AH21" s="210">
        <v>343.90247759999994</v>
      </c>
    </row>
    <row r="22" spans="2:34" ht="18" x14ac:dyDescent="0.35">
      <c r="B22" s="204" t="s">
        <v>199</v>
      </c>
      <c r="C22" s="208" t="s">
        <v>200</v>
      </c>
      <c r="D22" s="209" t="s">
        <v>273</v>
      </c>
      <c r="E22" s="210">
        <v>96.677023188405784</v>
      </c>
      <c r="F22" s="210">
        <v>99.628382821946872</v>
      </c>
      <c r="G22" s="210">
        <v>118.08579710144927</v>
      </c>
      <c r="H22" s="210">
        <v>99.875217391304361</v>
      </c>
      <c r="I22" s="210">
        <v>98.719420289855051</v>
      </c>
      <c r="J22" s="210">
        <v>86.267101449275344</v>
      </c>
      <c r="K22" s="210">
        <v>87.18695652173912</v>
      </c>
      <c r="L22" s="210">
        <v>82.633913043478259</v>
      </c>
      <c r="M22" s="210">
        <v>95.371594202898564</v>
      </c>
      <c r="N22" s="210">
        <v>103.53391304347825</v>
      </c>
      <c r="O22" s="210">
        <v>91.8436231884058</v>
      </c>
      <c r="P22" s="210">
        <v>83.63666666666667</v>
      </c>
      <c r="Q22" s="210">
        <v>80.805362318840594</v>
      </c>
      <c r="R22" s="210">
        <v>78.482608695652175</v>
      </c>
      <c r="S22" s="210">
        <v>66.857681159420295</v>
      </c>
      <c r="T22" s="210">
        <v>60.814599999999999</v>
      </c>
      <c r="U22" s="210">
        <v>64.755533333333346</v>
      </c>
      <c r="V22" s="210">
        <v>50.899933333333344</v>
      </c>
      <c r="W22" s="210">
        <v>66.973133333333351</v>
      </c>
      <c r="X22" s="210">
        <v>89.020800000000008</v>
      </c>
      <c r="Y22" s="210">
        <v>98.243200000000016</v>
      </c>
      <c r="Z22" s="210">
        <v>70.265799999999999</v>
      </c>
      <c r="AA22" s="210">
        <v>46.351066666666675</v>
      </c>
      <c r="AB22" s="210">
        <v>47.090266666666672</v>
      </c>
      <c r="AC22" s="210">
        <v>54.549733333333336</v>
      </c>
      <c r="AD22" s="210">
        <v>64.265666666666661</v>
      </c>
      <c r="AE22" s="210">
        <v>79.107600000000019</v>
      </c>
      <c r="AF22" s="210">
        <v>83.988666666666674</v>
      </c>
      <c r="AG22" s="210">
        <v>88.762666666666675</v>
      </c>
      <c r="AH22" s="210">
        <v>91.980533333333341</v>
      </c>
    </row>
    <row r="23" spans="2:34" ht="18" x14ac:dyDescent="0.35">
      <c r="B23" s="199">
        <v>3</v>
      </c>
      <c r="C23" s="205" t="s">
        <v>267</v>
      </c>
      <c r="D23" s="209" t="s">
        <v>273</v>
      </c>
      <c r="E23" s="210">
        <f>SUM(E21:E22)</f>
        <v>451.71302318840577</v>
      </c>
      <c r="F23" s="210">
        <f t="shared" ref="F23:AF23" si="8">SUM(F21:F22)</f>
        <v>414.77354282194688</v>
      </c>
      <c r="G23" s="210">
        <f t="shared" si="8"/>
        <v>373.68663710144926</v>
      </c>
      <c r="H23" s="210">
        <f t="shared" si="8"/>
        <v>457.17501739130438</v>
      </c>
      <c r="I23" s="210">
        <f t="shared" si="8"/>
        <v>368.3606602898551</v>
      </c>
      <c r="J23" s="210">
        <f t="shared" si="8"/>
        <v>580.86230144927538</v>
      </c>
      <c r="K23" s="210">
        <f t="shared" si="8"/>
        <v>571.22039652173908</v>
      </c>
      <c r="L23" s="210">
        <f t="shared" si="8"/>
        <v>506.1207130434783</v>
      </c>
      <c r="M23" s="210">
        <f t="shared" si="8"/>
        <v>400.95203420289857</v>
      </c>
      <c r="N23" s="210">
        <f t="shared" si="8"/>
        <v>486.76115304347826</v>
      </c>
      <c r="O23" s="210">
        <f t="shared" si="8"/>
        <v>458.22678318840576</v>
      </c>
      <c r="P23" s="210">
        <f t="shared" si="8"/>
        <v>468.91914666666662</v>
      </c>
      <c r="Q23" s="210">
        <f t="shared" si="8"/>
        <v>354.7049223188406</v>
      </c>
      <c r="R23" s="210">
        <f t="shared" si="8"/>
        <v>465.24260869565217</v>
      </c>
      <c r="S23" s="210">
        <f t="shared" si="8"/>
        <v>307.65340115942024</v>
      </c>
      <c r="T23" s="210">
        <f t="shared" si="8"/>
        <v>327.54831999999993</v>
      </c>
      <c r="U23" s="210">
        <f t="shared" si="8"/>
        <v>319.61189333333334</v>
      </c>
      <c r="V23" s="210">
        <f t="shared" si="8"/>
        <v>427.66665333333333</v>
      </c>
      <c r="W23" s="210">
        <f t="shared" si="8"/>
        <v>329.18057333333337</v>
      </c>
      <c r="X23" s="210">
        <f t="shared" si="8"/>
        <v>396.34319999999997</v>
      </c>
      <c r="Y23" s="210">
        <f t="shared" si="8"/>
        <v>526.17707999999993</v>
      </c>
      <c r="Z23" s="210">
        <f t="shared" si="8"/>
        <v>430.94436000000002</v>
      </c>
      <c r="AA23" s="210">
        <f t="shared" si="8"/>
        <v>275.74726666666669</v>
      </c>
      <c r="AB23" s="210">
        <f t="shared" si="8"/>
        <v>562.78302666666661</v>
      </c>
      <c r="AC23" s="210">
        <f t="shared" si="8"/>
        <v>445.62469013333339</v>
      </c>
      <c r="AD23" s="210">
        <f t="shared" si="8"/>
        <v>465.41234666666668</v>
      </c>
      <c r="AE23" s="210">
        <f t="shared" si="8"/>
        <v>512.70428000000004</v>
      </c>
      <c r="AF23" s="210">
        <f t="shared" si="8"/>
        <v>416.73514666666665</v>
      </c>
      <c r="AG23" s="210">
        <f t="shared" ref="AG23:AH23" si="9">SUM(AG21:AG22)</f>
        <v>549.81974666666667</v>
      </c>
      <c r="AH23" s="210">
        <f t="shared" si="9"/>
        <v>435.88301093333325</v>
      </c>
    </row>
    <row r="24" spans="2:34" ht="18" x14ac:dyDescent="0.35">
      <c r="B24" s="199">
        <v>3</v>
      </c>
      <c r="C24" s="205" t="s">
        <v>268</v>
      </c>
      <c r="D24" s="206" t="s">
        <v>271</v>
      </c>
      <c r="E24" s="210">
        <f>SUM(E16:E17)</f>
        <v>470.16874451957</v>
      </c>
      <c r="F24" s="210">
        <f t="shared" ref="F24:AF24" si="10">SUM(F16:F17)</f>
        <v>479.24431850645732</v>
      </c>
      <c r="G24" s="210">
        <f t="shared" si="10"/>
        <v>488.10142981228461</v>
      </c>
      <c r="H24" s="210">
        <f t="shared" si="10"/>
        <v>492.34236659020274</v>
      </c>
      <c r="I24" s="210">
        <f t="shared" si="10"/>
        <v>493.59417507498574</v>
      </c>
      <c r="J24" s="210">
        <f t="shared" si="10"/>
        <v>498.11222002208041</v>
      </c>
      <c r="K24" s="210">
        <f t="shared" si="10"/>
        <v>515.88018483703377</v>
      </c>
      <c r="L24" s="210">
        <f t="shared" si="10"/>
        <v>531.03665552309053</v>
      </c>
      <c r="M24" s="210">
        <f t="shared" si="10"/>
        <v>541.52440392641654</v>
      </c>
      <c r="N24" s="210">
        <f t="shared" si="10"/>
        <v>528.03354450850281</v>
      </c>
      <c r="O24" s="210">
        <f t="shared" si="10"/>
        <v>508.03175135981127</v>
      </c>
      <c r="P24" s="210">
        <f t="shared" si="10"/>
        <v>509.20493588384238</v>
      </c>
      <c r="Q24" s="210">
        <f t="shared" si="10"/>
        <v>507.26737100162347</v>
      </c>
      <c r="R24" s="210">
        <f t="shared" si="10"/>
        <v>508.39145342471096</v>
      </c>
      <c r="S24" s="210">
        <f t="shared" si="10"/>
        <v>505.36668805932879</v>
      </c>
      <c r="T24" s="210">
        <f t="shared" si="10"/>
        <v>505.22374644850328</v>
      </c>
      <c r="U24" s="210">
        <f t="shared" si="10"/>
        <v>509.04325141460669</v>
      </c>
      <c r="V24" s="210">
        <f t="shared" si="10"/>
        <v>492.99388132545778</v>
      </c>
      <c r="W24" s="210">
        <f t="shared" si="10"/>
        <v>493.46221579987804</v>
      </c>
      <c r="X24" s="210">
        <f t="shared" si="10"/>
        <v>485.95921873698217</v>
      </c>
      <c r="Y24" s="210">
        <f t="shared" si="10"/>
        <v>475.8832933851067</v>
      </c>
      <c r="Z24" s="210">
        <f t="shared" si="10"/>
        <v>470.60151886860496</v>
      </c>
      <c r="AA24" s="210">
        <f t="shared" si="10"/>
        <v>499.35763151690838</v>
      </c>
      <c r="AB24" s="210">
        <f t="shared" si="10"/>
        <v>503.89925217197549</v>
      </c>
      <c r="AC24" s="210">
        <f t="shared" si="10"/>
        <v>500.17311224049615</v>
      </c>
      <c r="AD24" s="210">
        <f t="shared" si="10"/>
        <v>518.38702262762763</v>
      </c>
      <c r="AE24" s="210">
        <f t="shared" si="10"/>
        <v>533.21097900762038</v>
      </c>
      <c r="AF24" s="210">
        <f t="shared" si="10"/>
        <v>550.600868664833</v>
      </c>
      <c r="AG24" s="210">
        <f t="shared" ref="AG24:AH24" si="11">SUM(AG16:AG17)</f>
        <v>563.42896665592843</v>
      </c>
      <c r="AH24" s="210">
        <f t="shared" si="11"/>
        <v>548.78910933847715</v>
      </c>
    </row>
    <row r="25" spans="2:34" ht="18" x14ac:dyDescent="0.35">
      <c r="B25" s="199">
        <v>3</v>
      </c>
      <c r="C25" s="205" t="s">
        <v>269</v>
      </c>
      <c r="D25" s="206" t="s">
        <v>272</v>
      </c>
      <c r="E25" s="210">
        <f>SUM(E18:E20)</f>
        <v>21.159431503028401</v>
      </c>
      <c r="F25" s="210">
        <f t="shared" ref="F25:AF25" si="12">SUM(F18:F20)</f>
        <v>21.109694937064898</v>
      </c>
      <c r="G25" s="210">
        <f t="shared" si="12"/>
        <v>20.859570114795972</v>
      </c>
      <c r="H25" s="210">
        <f t="shared" si="12"/>
        <v>21.274884538680581</v>
      </c>
      <c r="I25" s="210">
        <f t="shared" si="12"/>
        <v>22.047432887825369</v>
      </c>
      <c r="J25" s="210">
        <f t="shared" si="12"/>
        <v>22.935278916490841</v>
      </c>
      <c r="K25" s="210">
        <f t="shared" si="12"/>
        <v>23.107946653370895</v>
      </c>
      <c r="L25" s="210">
        <f t="shared" si="12"/>
        <v>22.590042731294115</v>
      </c>
      <c r="M25" s="210">
        <f t="shared" si="12"/>
        <v>23.832126126042503</v>
      </c>
      <c r="N25" s="210">
        <f t="shared" si="12"/>
        <v>23.771614382744801</v>
      </c>
      <c r="O25" s="210">
        <f t="shared" si="12"/>
        <v>22.712088816233194</v>
      </c>
      <c r="P25" s="210">
        <f t="shared" si="12"/>
        <v>21.78468652125186</v>
      </c>
      <c r="Q25" s="210">
        <f t="shared" si="12"/>
        <v>21.589268894288253</v>
      </c>
      <c r="R25" s="210">
        <f t="shared" si="12"/>
        <v>22.172732599235793</v>
      </c>
      <c r="S25" s="210">
        <f t="shared" si="12"/>
        <v>21.777307048211195</v>
      </c>
      <c r="T25" s="210">
        <f t="shared" si="12"/>
        <v>21.293732453273861</v>
      </c>
      <c r="U25" s="210">
        <f t="shared" si="12"/>
        <v>20.585374678192746</v>
      </c>
      <c r="V25" s="210">
        <f t="shared" si="12"/>
        <v>19.774514609900095</v>
      </c>
      <c r="W25" s="210">
        <f t="shared" si="12"/>
        <v>19.624969212550376</v>
      </c>
      <c r="X25" s="210">
        <f t="shared" si="12"/>
        <v>19.092143758240752</v>
      </c>
      <c r="Y25" s="210">
        <f t="shared" si="12"/>
        <v>19.922104787901649</v>
      </c>
      <c r="Z25" s="210">
        <f t="shared" si="12"/>
        <v>18.564690748347495</v>
      </c>
      <c r="AA25" s="210">
        <f t="shared" si="12"/>
        <v>19.387970041773031</v>
      </c>
      <c r="AB25" s="210">
        <f t="shared" si="12"/>
        <v>20.824868527834486</v>
      </c>
      <c r="AC25" s="210">
        <f t="shared" si="12"/>
        <v>19.918546175892555</v>
      </c>
      <c r="AD25" s="210">
        <f t="shared" si="12"/>
        <v>20.117750558995589</v>
      </c>
      <c r="AE25" s="210">
        <f t="shared" si="12"/>
        <v>20.355693137942126</v>
      </c>
      <c r="AF25" s="210">
        <f t="shared" si="12"/>
        <v>21.460643692744512</v>
      </c>
      <c r="AG25" s="210">
        <f t="shared" ref="AG25:AH25" si="13">SUM(AG18:AG20)</f>
        <v>22.587961506371624</v>
      </c>
      <c r="AH25" s="210">
        <f t="shared" si="13"/>
        <v>21.250003024456234</v>
      </c>
    </row>
    <row r="26" spans="2:34" ht="18" x14ac:dyDescent="0.35">
      <c r="B26" s="199">
        <v>3</v>
      </c>
      <c r="C26" s="203" t="s">
        <v>274</v>
      </c>
      <c r="D26" s="209" t="s">
        <v>275</v>
      </c>
      <c r="E26" s="211">
        <f>E23+(E24*25)+(E25*298)</f>
        <v>18511.442224080121</v>
      </c>
      <c r="F26" s="211">
        <f t="shared" ref="F26:AF26" si="14">F23+(F24*25)+(F25*298)</f>
        <v>18686.570596728721</v>
      </c>
      <c r="G26" s="211">
        <f t="shared" si="14"/>
        <v>18792.374276617764</v>
      </c>
      <c r="H26" s="211">
        <f t="shared" si="14"/>
        <v>19105.649774673184</v>
      </c>
      <c r="I26" s="211">
        <f t="shared" si="14"/>
        <v>19278.350037736458</v>
      </c>
      <c r="J26" s="211">
        <f t="shared" si="14"/>
        <v>19868.380919115556</v>
      </c>
      <c r="K26" s="211">
        <f t="shared" si="14"/>
        <v>20354.393120152112</v>
      </c>
      <c r="L26" s="211">
        <f t="shared" si="14"/>
        <v>20513.869835046389</v>
      </c>
      <c r="M26" s="211">
        <f t="shared" si="14"/>
        <v>21041.03571792398</v>
      </c>
      <c r="N26" s="211">
        <f t="shared" si="14"/>
        <v>20771.540851813999</v>
      </c>
      <c r="O26" s="211">
        <f t="shared" si="14"/>
        <v>19927.223034421178</v>
      </c>
      <c r="P26" s="211">
        <f t="shared" si="14"/>
        <v>19690.879127095781</v>
      </c>
      <c r="Q26" s="211">
        <f t="shared" si="14"/>
        <v>19469.991327857326</v>
      </c>
      <c r="R26" s="211">
        <f t="shared" si="14"/>
        <v>19782.503258885692</v>
      </c>
      <c r="S26" s="211">
        <f t="shared" si="14"/>
        <v>19431.458103009576</v>
      </c>
      <c r="T26" s="211">
        <f t="shared" si="14"/>
        <v>19303.674252288194</v>
      </c>
      <c r="U26" s="211">
        <f t="shared" si="14"/>
        <v>19180.134832799937</v>
      </c>
      <c r="V26" s="211">
        <f t="shared" si="14"/>
        <v>18645.319040220005</v>
      </c>
      <c r="W26" s="211">
        <f t="shared" si="14"/>
        <v>18513.976793670296</v>
      </c>
      <c r="X26" s="211">
        <f t="shared" si="14"/>
        <v>18234.782508380296</v>
      </c>
      <c r="Y26" s="211">
        <f t="shared" si="14"/>
        <v>18360.046641422356</v>
      </c>
      <c r="Z26" s="211">
        <f t="shared" si="14"/>
        <v>17728.260174722676</v>
      </c>
      <c r="AA26" s="211">
        <f t="shared" si="14"/>
        <v>18537.30312703774</v>
      </c>
      <c r="AB26" s="211">
        <f t="shared" si="14"/>
        <v>19366.075152260732</v>
      </c>
      <c r="AC26" s="211">
        <f t="shared" si="14"/>
        <v>18885.679256561718</v>
      </c>
      <c r="AD26" s="211">
        <f t="shared" si="14"/>
        <v>19420.177578938041</v>
      </c>
      <c r="AE26" s="211">
        <f t="shared" si="14"/>
        <v>19908.975310297265</v>
      </c>
      <c r="AF26" s="211">
        <f t="shared" si="14"/>
        <v>20577.028683725355</v>
      </c>
      <c r="AG26" s="211">
        <f t="shared" ref="AG26:AH26" si="15">AG23+(AG24*25)+(AG25*298)</f>
        <v>21366.756441963622</v>
      </c>
      <c r="AH26" s="211">
        <f t="shared" si="15"/>
        <v>20488.111645683221</v>
      </c>
    </row>
    <row r="27" spans="2:34" x14ac:dyDescent="0.25">
      <c r="B27" s="202"/>
      <c r="C27" s="203"/>
      <c r="D27" s="203"/>
      <c r="E27" s="304" t="s">
        <v>270</v>
      </c>
      <c r="F27" s="304"/>
      <c r="G27" s="304"/>
      <c r="H27" s="304"/>
      <c r="I27" s="304"/>
      <c r="J27" s="304"/>
      <c r="K27" s="304"/>
      <c r="L27" s="304"/>
      <c r="M27" s="304"/>
      <c r="N27" s="304"/>
      <c r="O27" s="304"/>
      <c r="P27" s="304"/>
      <c r="Q27" s="304"/>
      <c r="R27" s="304"/>
      <c r="S27" s="304"/>
      <c r="T27" s="304"/>
      <c r="U27" s="304"/>
      <c r="V27" s="304"/>
      <c r="W27" s="304"/>
      <c r="X27" s="304"/>
      <c r="Y27" s="304"/>
      <c r="Z27" s="304"/>
      <c r="AA27" s="304"/>
      <c r="AB27" s="304"/>
      <c r="AC27" s="304"/>
      <c r="AD27" s="304"/>
      <c r="AE27" s="304"/>
      <c r="AF27" s="304"/>
      <c r="AG27" s="304"/>
      <c r="AH27" s="304"/>
    </row>
    <row r="28" spans="2:34" ht="18" x14ac:dyDescent="0.35">
      <c r="B28" s="204" t="s">
        <v>261</v>
      </c>
      <c r="C28" s="205" t="s">
        <v>202</v>
      </c>
      <c r="D28" s="206" t="s">
        <v>271</v>
      </c>
      <c r="E28" s="212">
        <f>(E16-E4)/E4</f>
        <v>0</v>
      </c>
      <c r="F28" s="212">
        <f t="shared" ref="F28:AE28" si="16">(F16-F4)/F4</f>
        <v>0</v>
      </c>
      <c r="G28" s="212">
        <f t="shared" si="16"/>
        <v>0</v>
      </c>
      <c r="H28" s="212">
        <f t="shared" si="16"/>
        <v>0</v>
      </c>
      <c r="I28" s="212">
        <f t="shared" si="16"/>
        <v>0</v>
      </c>
      <c r="J28" s="212">
        <f t="shared" si="16"/>
        <v>0</v>
      </c>
      <c r="K28" s="212">
        <f t="shared" si="16"/>
        <v>0</v>
      </c>
      <c r="L28" s="212">
        <f t="shared" si="16"/>
        <v>0</v>
      </c>
      <c r="M28" s="212">
        <f t="shared" si="16"/>
        <v>0</v>
      </c>
      <c r="N28" s="212">
        <f t="shared" si="16"/>
        <v>0</v>
      </c>
      <c r="O28" s="212">
        <f t="shared" si="16"/>
        <v>0</v>
      </c>
      <c r="P28" s="212">
        <f t="shared" si="16"/>
        <v>0</v>
      </c>
      <c r="Q28" s="212">
        <f t="shared" si="16"/>
        <v>0</v>
      </c>
      <c r="R28" s="212">
        <f t="shared" si="16"/>
        <v>0</v>
      </c>
      <c r="S28" s="212">
        <f t="shared" si="16"/>
        <v>0</v>
      </c>
      <c r="T28" s="212">
        <f t="shared" si="16"/>
        <v>0</v>
      </c>
      <c r="U28" s="212">
        <f t="shared" si="16"/>
        <v>0</v>
      </c>
      <c r="V28" s="212">
        <f t="shared" si="16"/>
        <v>0</v>
      </c>
      <c r="W28" s="212">
        <f t="shared" si="16"/>
        <v>0</v>
      </c>
      <c r="X28" s="212">
        <f t="shared" si="16"/>
        <v>0</v>
      </c>
      <c r="Y28" s="212">
        <f t="shared" si="16"/>
        <v>0</v>
      </c>
      <c r="Z28" s="212">
        <f t="shared" si="16"/>
        <v>0</v>
      </c>
      <c r="AA28" s="212">
        <f t="shared" si="16"/>
        <v>0</v>
      </c>
      <c r="AB28" s="212">
        <f t="shared" si="16"/>
        <v>0</v>
      </c>
      <c r="AC28" s="212">
        <f t="shared" si="16"/>
        <v>0</v>
      </c>
      <c r="AD28" s="212">
        <f t="shared" si="16"/>
        <v>0</v>
      </c>
      <c r="AE28" s="212">
        <f t="shared" si="16"/>
        <v>0</v>
      </c>
      <c r="AF28" s="212">
        <f t="shared" ref="AF28:AG28" si="17">(AF16-AF4)/AF4</f>
        <v>0</v>
      </c>
      <c r="AG28" s="212">
        <f t="shared" si="17"/>
        <v>1.9408919557439434E-4</v>
      </c>
      <c r="AH28" s="212">
        <f t="shared" ref="AH28" si="18">(AH16-AH4)/AH4</f>
        <v>-2.6980654683468451E-4</v>
      </c>
    </row>
    <row r="29" spans="2:34" ht="18" x14ac:dyDescent="0.35">
      <c r="B29" s="204" t="s">
        <v>262</v>
      </c>
      <c r="C29" s="205" t="s">
        <v>263</v>
      </c>
      <c r="D29" s="206" t="s">
        <v>271</v>
      </c>
      <c r="E29" s="212">
        <f t="shared" ref="E29:E37" si="19">(E17-E5)/E5</f>
        <v>0</v>
      </c>
      <c r="F29" s="212">
        <f t="shared" ref="F29:AE29" si="20">(F17-F5)/F5</f>
        <v>0</v>
      </c>
      <c r="G29" s="212">
        <f t="shared" si="20"/>
        <v>0</v>
      </c>
      <c r="H29" s="212">
        <f t="shared" si="20"/>
        <v>0</v>
      </c>
      <c r="I29" s="212">
        <f t="shared" si="20"/>
        <v>0</v>
      </c>
      <c r="J29" s="212">
        <f t="shared" si="20"/>
        <v>0</v>
      </c>
      <c r="K29" s="212">
        <f t="shared" si="20"/>
        <v>0</v>
      </c>
      <c r="L29" s="212">
        <f t="shared" si="20"/>
        <v>0</v>
      </c>
      <c r="M29" s="212">
        <f t="shared" si="20"/>
        <v>0</v>
      </c>
      <c r="N29" s="212">
        <f t="shared" si="20"/>
        <v>0</v>
      </c>
      <c r="O29" s="212">
        <f t="shared" si="20"/>
        <v>0</v>
      </c>
      <c r="P29" s="212">
        <f t="shared" si="20"/>
        <v>0</v>
      </c>
      <c r="Q29" s="212">
        <f t="shared" si="20"/>
        <v>0</v>
      </c>
      <c r="R29" s="212">
        <f t="shared" si="20"/>
        <v>0</v>
      </c>
      <c r="S29" s="212">
        <f t="shared" si="20"/>
        <v>0</v>
      </c>
      <c r="T29" s="212">
        <f t="shared" si="20"/>
        <v>0</v>
      </c>
      <c r="U29" s="212">
        <f t="shared" si="20"/>
        <v>0</v>
      </c>
      <c r="V29" s="212">
        <f t="shared" si="20"/>
        <v>0</v>
      </c>
      <c r="W29" s="212">
        <f t="shared" si="20"/>
        <v>0</v>
      </c>
      <c r="X29" s="212">
        <f t="shared" si="20"/>
        <v>0</v>
      </c>
      <c r="Y29" s="212">
        <f t="shared" si="20"/>
        <v>0</v>
      </c>
      <c r="Z29" s="212">
        <f t="shared" si="20"/>
        <v>0</v>
      </c>
      <c r="AA29" s="212">
        <f t="shared" si="20"/>
        <v>0</v>
      </c>
      <c r="AB29" s="212">
        <f t="shared" si="20"/>
        <v>0</v>
      </c>
      <c r="AC29" s="212">
        <f t="shared" si="20"/>
        <v>0</v>
      </c>
      <c r="AD29" s="212">
        <f t="shared" si="20"/>
        <v>0</v>
      </c>
      <c r="AE29" s="212">
        <f t="shared" si="20"/>
        <v>0</v>
      </c>
      <c r="AF29" s="212">
        <f t="shared" ref="AF29:AG29" si="21">(AF17-AF5)/AF5</f>
        <v>1.546970253577615E-5</v>
      </c>
      <c r="AG29" s="212">
        <f t="shared" si="21"/>
        <v>2.3251694066229363E-4</v>
      </c>
      <c r="AH29" s="212">
        <f t="shared" ref="AH29" si="22">(AH17-AH5)/AH5</f>
        <v>-3.0132913133840258E-4</v>
      </c>
    </row>
    <row r="30" spans="2:34" ht="18" x14ac:dyDescent="0.35">
      <c r="B30" s="204" t="s">
        <v>262</v>
      </c>
      <c r="C30" s="205" t="s">
        <v>263</v>
      </c>
      <c r="D30" s="206" t="s">
        <v>272</v>
      </c>
      <c r="E30" s="212">
        <f t="shared" si="19"/>
        <v>-2.9842412689133841E-4</v>
      </c>
      <c r="F30" s="212">
        <f t="shared" ref="F30:AE30" si="23">(F18-F6)/F6</f>
        <v>-2.8815437617641813E-4</v>
      </c>
      <c r="G30" s="212">
        <f t="shared" si="23"/>
        <v>-2.7621477756763289E-4</v>
      </c>
      <c r="H30" s="212">
        <f t="shared" si="23"/>
        <v>-2.7490731548385016E-4</v>
      </c>
      <c r="I30" s="212">
        <f t="shared" si="23"/>
        <v>-2.7370118870442925E-4</v>
      </c>
      <c r="J30" s="212">
        <f t="shared" si="23"/>
        <v>-2.7015884603783739E-4</v>
      </c>
      <c r="K30" s="212">
        <f t="shared" si="23"/>
        <v>-2.6184233459330026E-4</v>
      </c>
      <c r="L30" s="212">
        <f t="shared" si="23"/>
        <v>-2.5107403618438611E-4</v>
      </c>
      <c r="M30" s="212">
        <f t="shared" si="23"/>
        <v>-2.4550118177681178E-4</v>
      </c>
      <c r="N30" s="212">
        <f t="shared" si="23"/>
        <v>-2.5031577755825897E-4</v>
      </c>
      <c r="O30" s="212">
        <f t="shared" si="23"/>
        <v>-2.586633480827014E-4</v>
      </c>
      <c r="P30" s="212">
        <f t="shared" si="23"/>
        <v>-2.5793524795205168E-4</v>
      </c>
      <c r="Q30" s="212">
        <f t="shared" si="23"/>
        <v>-2.5376398048148203E-4</v>
      </c>
      <c r="R30" s="212">
        <f t="shared" si="23"/>
        <v>-2.5626334761723584E-4</v>
      </c>
      <c r="S30" s="212">
        <f t="shared" si="23"/>
        <v>-2.4145277520995766E-4</v>
      </c>
      <c r="T30" s="212">
        <f t="shared" si="23"/>
        <v>-2.3812283895852508E-4</v>
      </c>
      <c r="U30" s="212">
        <f t="shared" si="23"/>
        <v>-2.4428291153653556E-4</v>
      </c>
      <c r="V30" s="212">
        <f t="shared" si="23"/>
        <v>-2.0628117270618738E-4</v>
      </c>
      <c r="W30" s="212">
        <f t="shared" si="23"/>
        <v>-2.5521331570518309E-4</v>
      </c>
      <c r="X30" s="212">
        <f t="shared" si="23"/>
        <v>-1.9894479149305949E-4</v>
      </c>
      <c r="Y30" s="212">
        <f t="shared" si="23"/>
        <v>-2.1310882079123667E-4</v>
      </c>
      <c r="Z30" s="212">
        <f t="shared" si="23"/>
        <v>-2.05630545680558E-4</v>
      </c>
      <c r="AA30" s="212">
        <f t="shared" si="23"/>
        <v>-1.4429542332293634E-4</v>
      </c>
      <c r="AB30" s="212">
        <f t="shared" si="23"/>
        <v>-1.2432331928053549E-4</v>
      </c>
      <c r="AC30" s="212">
        <f t="shared" si="23"/>
        <v>-1.6518646494691186E-4</v>
      </c>
      <c r="AD30" s="212">
        <f t="shared" si="23"/>
        <v>-1.6788469218528712E-4</v>
      </c>
      <c r="AE30" s="212">
        <f t="shared" si="23"/>
        <v>-1.2169310787554549E-4</v>
      </c>
      <c r="AF30" s="212">
        <f t="shared" ref="AF30:AG30" si="24">(AF18-AF6)/AF6</f>
        <v>-2.1133918529288263E-5</v>
      </c>
      <c r="AG30" s="212">
        <f t="shared" si="24"/>
        <v>3.5416031240972722E-4</v>
      </c>
      <c r="AH30" s="212">
        <f t="shared" ref="AH30" si="25">(AH18-AH6)/AH6</f>
        <v>-4.5985936923669186E-4</v>
      </c>
    </row>
    <row r="31" spans="2:34" ht="18" x14ac:dyDescent="0.35">
      <c r="B31" s="204" t="s">
        <v>195</v>
      </c>
      <c r="C31" s="205" t="s">
        <v>264</v>
      </c>
      <c r="D31" s="206" t="s">
        <v>272</v>
      </c>
      <c r="E31" s="212">
        <f t="shared" si="19"/>
        <v>-6.5431497480728516E-4</v>
      </c>
      <c r="F31" s="212">
        <f t="shared" ref="F31:AE31" si="26">(F19-F7)/F7</f>
        <v>-5.3583137877046027E-4</v>
      </c>
      <c r="G31" s="212">
        <f t="shared" si="26"/>
        <v>-2.4491136472179243E-4</v>
      </c>
      <c r="H31" s="212">
        <f t="shared" si="26"/>
        <v>7.7000499232151925E-4</v>
      </c>
      <c r="I31" s="212">
        <f t="shared" si="26"/>
        <v>-5.44859008201428E-4</v>
      </c>
      <c r="J31" s="212">
        <f t="shared" si="26"/>
        <v>-8.8225063211107901E-5</v>
      </c>
      <c r="K31" s="212">
        <f t="shared" si="26"/>
        <v>-1.1686652534160114E-4</v>
      </c>
      <c r="L31" s="212">
        <f t="shared" si="26"/>
        <v>-1.8536617757504805E-4</v>
      </c>
      <c r="M31" s="212">
        <f t="shared" si="26"/>
        <v>1.6171511897253091E-3</v>
      </c>
      <c r="N31" s="212">
        <f t="shared" si="26"/>
        <v>9.908438784129248E-4</v>
      </c>
      <c r="O31" s="212">
        <f t="shared" si="26"/>
        <v>2.0558204943737753E-3</v>
      </c>
      <c r="P31" s="212">
        <f t="shared" si="26"/>
        <v>2.1233007977770947E-3</v>
      </c>
      <c r="Q31" s="212">
        <f t="shared" si="26"/>
        <v>2.1435029995389055E-3</v>
      </c>
      <c r="R31" s="212">
        <f t="shared" si="26"/>
        <v>2.0739006705139495E-3</v>
      </c>
      <c r="S31" s="212">
        <f t="shared" si="26"/>
        <v>2.1234487862655327E-3</v>
      </c>
      <c r="T31" s="212">
        <f t="shared" si="26"/>
        <v>2.1267955880322122E-3</v>
      </c>
      <c r="U31" s="212">
        <f t="shared" si="26"/>
        <v>2.1744286079155573E-3</v>
      </c>
      <c r="V31" s="212">
        <f t="shared" si="26"/>
        <v>2.2721439223789344E-3</v>
      </c>
      <c r="W31" s="212">
        <f t="shared" si="26"/>
        <v>2.2344304873248627E-3</v>
      </c>
      <c r="X31" s="212">
        <f t="shared" si="26"/>
        <v>2.3524026101896397E-3</v>
      </c>
      <c r="Y31" s="212">
        <f t="shared" si="26"/>
        <v>2.1349338916531618E-3</v>
      </c>
      <c r="Z31" s="212">
        <f t="shared" si="26"/>
        <v>2.2304201978634677E-3</v>
      </c>
      <c r="AA31" s="212">
        <f t="shared" si="26"/>
        <v>2.2196790509746065E-3</v>
      </c>
      <c r="AB31" s="212">
        <f t="shared" si="26"/>
        <v>2.0238552696402144E-3</v>
      </c>
      <c r="AC31" s="212">
        <f t="shared" si="26"/>
        <v>2.0399969053196318E-3</v>
      </c>
      <c r="AD31" s="212">
        <f t="shared" si="26"/>
        <v>1.9686596397161501E-3</v>
      </c>
      <c r="AE31" s="212">
        <f t="shared" si="26"/>
        <v>1.9256660200968677E-3</v>
      </c>
      <c r="AF31" s="212">
        <f t="shared" ref="AF31:AG31" si="27">(AF19-AF7)/AF7</f>
        <v>1.8154748368184484E-3</v>
      </c>
      <c r="AG31" s="212">
        <f t="shared" si="27"/>
        <v>2.2744269271543177E-3</v>
      </c>
      <c r="AH31" s="212">
        <f t="shared" ref="AH31" si="28">(AH19-AH7)/AH7</f>
        <v>2.4165779954729446E-3</v>
      </c>
    </row>
    <row r="32" spans="2:34" ht="18" x14ac:dyDescent="0.35">
      <c r="B32" s="204" t="s">
        <v>196</v>
      </c>
      <c r="C32" s="208" t="s">
        <v>265</v>
      </c>
      <c r="D32" s="206" t="s">
        <v>272</v>
      </c>
      <c r="E32" s="212">
        <f t="shared" si="19"/>
        <v>-6.8013535700069518E-4</v>
      </c>
      <c r="F32" s="212">
        <f t="shared" ref="F32:AE32" si="29">(F20-F8)/F8</f>
        <v>-5.9599046190994336E-4</v>
      </c>
      <c r="G32" s="212">
        <f t="shared" si="29"/>
        <v>-3.8649560131350229E-4</v>
      </c>
      <c r="H32" s="212">
        <f t="shared" si="29"/>
        <v>3.0888861995939751E-4</v>
      </c>
      <c r="I32" s="212">
        <f t="shared" si="29"/>
        <v>-6.1073234618496059E-4</v>
      </c>
      <c r="J32" s="212">
        <f t="shared" si="29"/>
        <v>-2.8804537425986779E-4</v>
      </c>
      <c r="K32" s="212">
        <f t="shared" si="29"/>
        <v>-3.1197488577947838E-4</v>
      </c>
      <c r="L32" s="212">
        <f t="shared" si="29"/>
        <v>-3.6540069722506028E-4</v>
      </c>
      <c r="M32" s="212">
        <f t="shared" si="29"/>
        <v>-3.6405056331969177E-4</v>
      </c>
      <c r="N32" s="212">
        <f t="shared" si="29"/>
        <v>-8.0042871215176719E-4</v>
      </c>
      <c r="O32" s="212">
        <f t="shared" si="29"/>
        <v>-1.1634554014234765E-4</v>
      </c>
      <c r="P32" s="212">
        <f t="shared" si="29"/>
        <v>-1.4696553148083158E-4</v>
      </c>
      <c r="Q32" s="212">
        <f t="shared" si="29"/>
        <v>-1.5176192657739203E-4</v>
      </c>
      <c r="R32" s="212">
        <f t="shared" si="29"/>
        <v>-1.5029303140453681E-4</v>
      </c>
      <c r="S32" s="212">
        <f t="shared" si="29"/>
        <v>-1.425285091669464E-4</v>
      </c>
      <c r="T32" s="212">
        <f t="shared" si="29"/>
        <v>-1.8414926214144249E-4</v>
      </c>
      <c r="U32" s="212">
        <f t="shared" si="29"/>
        <v>-2.2119316227579424E-4</v>
      </c>
      <c r="V32" s="212">
        <f t="shared" si="29"/>
        <v>-1.7401373124745713E-4</v>
      </c>
      <c r="W32" s="212">
        <f t="shared" si="29"/>
        <v>-2.5115357904620139E-4</v>
      </c>
      <c r="X32" s="212">
        <f t="shared" si="29"/>
        <v>-2.0782952324995853E-4</v>
      </c>
      <c r="Y32" s="212">
        <f t="shared" si="29"/>
        <v>-2.7427540695452665E-4</v>
      </c>
      <c r="Z32" s="212">
        <f t="shared" si="29"/>
        <v>-3.2586938319655441E-4</v>
      </c>
      <c r="AA32" s="212">
        <f t="shared" si="29"/>
        <v>-2.8388691850110521E-4</v>
      </c>
      <c r="AB32" s="212">
        <f t="shared" si="29"/>
        <v>-2.7701155326840149E-4</v>
      </c>
      <c r="AC32" s="212">
        <f t="shared" si="29"/>
        <v>-3.5781067413820562E-4</v>
      </c>
      <c r="AD32" s="212">
        <f t="shared" si="29"/>
        <v>-4.0012834548925486E-4</v>
      </c>
      <c r="AE32" s="212">
        <f t="shared" si="29"/>
        <v>-4.0421439841342353E-4</v>
      </c>
      <c r="AF32" s="212">
        <f t="shared" ref="AF32:AG32" si="30">(AF20-AF8)/AF8</f>
        <v>-3.6177799916403718E-4</v>
      </c>
      <c r="AG32" s="212">
        <f t="shared" si="30"/>
        <v>2.6296138992282773E-4</v>
      </c>
      <c r="AH32" s="212">
        <f t="shared" ref="AH32" si="31">(AH20-AH8)/AH8</f>
        <v>-8.3824627357431899E-6</v>
      </c>
    </row>
    <row r="33" spans="2:34" ht="18" x14ac:dyDescent="0.35">
      <c r="B33" s="204" t="s">
        <v>266</v>
      </c>
      <c r="C33" s="208" t="s">
        <v>205</v>
      </c>
      <c r="D33" s="209" t="s">
        <v>273</v>
      </c>
      <c r="E33" s="212">
        <f t="shared" si="19"/>
        <v>0</v>
      </c>
      <c r="F33" s="212">
        <f t="shared" ref="F33:AE33" si="32">(F21-F9)/F9</f>
        <v>0</v>
      </c>
      <c r="G33" s="212">
        <f t="shared" si="32"/>
        <v>0</v>
      </c>
      <c r="H33" s="212">
        <f t="shared" si="32"/>
        <v>0</v>
      </c>
      <c r="I33" s="212">
        <f t="shared" si="32"/>
        <v>0</v>
      </c>
      <c r="J33" s="212">
        <f t="shared" si="32"/>
        <v>0</v>
      </c>
      <c r="K33" s="212">
        <f t="shared" si="32"/>
        <v>0</v>
      </c>
      <c r="L33" s="212">
        <f t="shared" si="32"/>
        <v>0</v>
      </c>
      <c r="M33" s="212">
        <f t="shared" si="32"/>
        <v>0</v>
      </c>
      <c r="N33" s="212">
        <f t="shared" si="32"/>
        <v>0</v>
      </c>
      <c r="O33" s="212">
        <f t="shared" si="32"/>
        <v>0</v>
      </c>
      <c r="P33" s="212">
        <f t="shared" si="32"/>
        <v>0</v>
      </c>
      <c r="Q33" s="212">
        <f t="shared" si="32"/>
        <v>0</v>
      </c>
      <c r="R33" s="212">
        <f t="shared" si="32"/>
        <v>0</v>
      </c>
      <c r="S33" s="212">
        <f t="shared" si="32"/>
        <v>0</v>
      </c>
      <c r="T33" s="212">
        <f t="shared" si="32"/>
        <v>0</v>
      </c>
      <c r="U33" s="212">
        <f t="shared" si="32"/>
        <v>0</v>
      </c>
      <c r="V33" s="212">
        <f t="shared" si="32"/>
        <v>0</v>
      </c>
      <c r="W33" s="212">
        <f t="shared" si="32"/>
        <v>0</v>
      </c>
      <c r="X33" s="212">
        <f t="shared" si="32"/>
        <v>0</v>
      </c>
      <c r="Y33" s="212">
        <f t="shared" si="32"/>
        <v>0</v>
      </c>
      <c r="Z33" s="212">
        <f t="shared" si="32"/>
        <v>0</v>
      </c>
      <c r="AA33" s="212">
        <f t="shared" si="32"/>
        <v>0</v>
      </c>
      <c r="AB33" s="212">
        <f t="shared" si="32"/>
        <v>0</v>
      </c>
      <c r="AC33" s="212">
        <f t="shared" si="32"/>
        <v>0</v>
      </c>
      <c r="AD33" s="212">
        <f t="shared" si="32"/>
        <v>0</v>
      </c>
      <c r="AE33" s="212">
        <f t="shared" si="32"/>
        <v>0</v>
      </c>
      <c r="AF33" s="212">
        <f t="shared" ref="AF33:AG33" si="33">(AF21-AF9)/AF9</f>
        <v>0</v>
      </c>
      <c r="AG33" s="212">
        <f t="shared" si="33"/>
        <v>0</v>
      </c>
      <c r="AH33" s="212">
        <f t="shared" ref="AH33" si="34">(AH21-AH9)/AH9</f>
        <v>0</v>
      </c>
    </row>
    <row r="34" spans="2:34" ht="18" x14ac:dyDescent="0.35">
      <c r="B34" s="204" t="s">
        <v>199</v>
      </c>
      <c r="C34" s="208" t="s">
        <v>200</v>
      </c>
      <c r="D34" s="209" t="s">
        <v>273</v>
      </c>
      <c r="E34" s="212">
        <f t="shared" si="19"/>
        <v>0</v>
      </c>
      <c r="F34" s="212">
        <f t="shared" ref="F34:AE34" si="35">(F22-F10)/F10</f>
        <v>0</v>
      </c>
      <c r="G34" s="212">
        <f t="shared" si="35"/>
        <v>0</v>
      </c>
      <c r="H34" s="212">
        <f t="shared" si="35"/>
        <v>0</v>
      </c>
      <c r="I34" s="212">
        <f t="shared" si="35"/>
        <v>0</v>
      </c>
      <c r="J34" s="212">
        <f t="shared" si="35"/>
        <v>0</v>
      </c>
      <c r="K34" s="212">
        <f t="shared" si="35"/>
        <v>0</v>
      </c>
      <c r="L34" s="212">
        <f t="shared" si="35"/>
        <v>0</v>
      </c>
      <c r="M34" s="212">
        <f t="shared" si="35"/>
        <v>0</v>
      </c>
      <c r="N34" s="212">
        <f t="shared" si="35"/>
        <v>0</v>
      </c>
      <c r="O34" s="212">
        <f t="shared" si="35"/>
        <v>0</v>
      </c>
      <c r="P34" s="212">
        <f t="shared" si="35"/>
        <v>0</v>
      </c>
      <c r="Q34" s="212">
        <f t="shared" si="35"/>
        <v>0</v>
      </c>
      <c r="R34" s="212">
        <f t="shared" si="35"/>
        <v>0</v>
      </c>
      <c r="S34" s="212">
        <f t="shared" si="35"/>
        <v>0</v>
      </c>
      <c r="T34" s="212">
        <f t="shared" si="35"/>
        <v>0</v>
      </c>
      <c r="U34" s="212">
        <f t="shared" si="35"/>
        <v>0</v>
      </c>
      <c r="V34" s="212">
        <f t="shared" si="35"/>
        <v>0</v>
      </c>
      <c r="W34" s="212">
        <f t="shared" si="35"/>
        <v>0</v>
      </c>
      <c r="X34" s="212">
        <f t="shared" si="35"/>
        <v>0</v>
      </c>
      <c r="Y34" s="212">
        <f t="shared" si="35"/>
        <v>0</v>
      </c>
      <c r="Z34" s="212">
        <f t="shared" si="35"/>
        <v>0</v>
      </c>
      <c r="AA34" s="212">
        <f t="shared" si="35"/>
        <v>0</v>
      </c>
      <c r="AB34" s="212">
        <f t="shared" si="35"/>
        <v>0</v>
      </c>
      <c r="AC34" s="212">
        <f t="shared" si="35"/>
        <v>0</v>
      </c>
      <c r="AD34" s="212">
        <f t="shared" si="35"/>
        <v>0</v>
      </c>
      <c r="AE34" s="212">
        <f t="shared" si="35"/>
        <v>0</v>
      </c>
      <c r="AF34" s="212">
        <f t="shared" ref="AF34:AG34" si="36">(AF22-AF10)/AF10</f>
        <v>0</v>
      </c>
      <c r="AG34" s="212">
        <f t="shared" si="36"/>
        <v>0</v>
      </c>
      <c r="AH34" s="212">
        <f t="shared" ref="AH34" si="37">(AH22-AH10)/AH10</f>
        <v>0</v>
      </c>
    </row>
    <row r="35" spans="2:34" ht="18" x14ac:dyDescent="0.35">
      <c r="B35" s="199">
        <v>3</v>
      </c>
      <c r="C35" s="205" t="s">
        <v>267</v>
      </c>
      <c r="D35" s="209" t="s">
        <v>273</v>
      </c>
      <c r="E35" s="212">
        <f t="shared" si="19"/>
        <v>0</v>
      </c>
      <c r="F35" s="212">
        <f t="shared" ref="F35:AE35" si="38">(F23-F11)/F11</f>
        <v>0</v>
      </c>
      <c r="G35" s="212">
        <f t="shared" si="38"/>
        <v>0</v>
      </c>
      <c r="H35" s="212">
        <f t="shared" si="38"/>
        <v>0</v>
      </c>
      <c r="I35" s="212">
        <f t="shared" si="38"/>
        <v>0</v>
      </c>
      <c r="J35" s="212">
        <f t="shared" si="38"/>
        <v>0</v>
      </c>
      <c r="K35" s="212">
        <f t="shared" si="38"/>
        <v>0</v>
      </c>
      <c r="L35" s="212">
        <f t="shared" si="38"/>
        <v>0</v>
      </c>
      <c r="M35" s="212">
        <f t="shared" si="38"/>
        <v>0</v>
      </c>
      <c r="N35" s="212">
        <f t="shared" si="38"/>
        <v>0</v>
      </c>
      <c r="O35" s="212">
        <f t="shared" si="38"/>
        <v>0</v>
      </c>
      <c r="P35" s="212">
        <f t="shared" si="38"/>
        <v>0</v>
      </c>
      <c r="Q35" s="212">
        <f t="shared" si="38"/>
        <v>0</v>
      </c>
      <c r="R35" s="212">
        <f t="shared" si="38"/>
        <v>0</v>
      </c>
      <c r="S35" s="212">
        <f t="shared" si="38"/>
        <v>0</v>
      </c>
      <c r="T35" s="212">
        <f t="shared" si="38"/>
        <v>0</v>
      </c>
      <c r="U35" s="212">
        <f t="shared" si="38"/>
        <v>0</v>
      </c>
      <c r="V35" s="212">
        <f t="shared" si="38"/>
        <v>0</v>
      </c>
      <c r="W35" s="212">
        <f t="shared" si="38"/>
        <v>0</v>
      </c>
      <c r="X35" s="212">
        <f t="shared" si="38"/>
        <v>0</v>
      </c>
      <c r="Y35" s="212">
        <f t="shared" si="38"/>
        <v>0</v>
      </c>
      <c r="Z35" s="212">
        <f t="shared" si="38"/>
        <v>0</v>
      </c>
      <c r="AA35" s="212">
        <f t="shared" si="38"/>
        <v>0</v>
      </c>
      <c r="AB35" s="212">
        <f t="shared" si="38"/>
        <v>0</v>
      </c>
      <c r="AC35" s="212">
        <f t="shared" si="38"/>
        <v>0</v>
      </c>
      <c r="AD35" s="212">
        <f t="shared" si="38"/>
        <v>0</v>
      </c>
      <c r="AE35" s="212">
        <f t="shared" si="38"/>
        <v>0</v>
      </c>
      <c r="AF35" s="212">
        <f t="shared" ref="AF35:AG35" si="39">(AF23-AF11)/AF11</f>
        <v>0</v>
      </c>
      <c r="AG35" s="212">
        <f t="shared" si="39"/>
        <v>0</v>
      </c>
      <c r="AH35" s="212">
        <f t="shared" ref="AH35" si="40">(AH23-AH11)/AH11</f>
        <v>0</v>
      </c>
    </row>
    <row r="36" spans="2:34" ht="18" x14ac:dyDescent="0.35">
      <c r="B36" s="199">
        <v>3</v>
      </c>
      <c r="C36" s="205" t="s">
        <v>268</v>
      </c>
      <c r="D36" s="206" t="s">
        <v>271</v>
      </c>
      <c r="E36" s="212">
        <f t="shared" si="19"/>
        <v>0</v>
      </c>
      <c r="F36" s="212">
        <f t="shared" ref="F36:AE36" si="41">(F24-F12)/F12</f>
        <v>0</v>
      </c>
      <c r="G36" s="212">
        <f t="shared" si="41"/>
        <v>0</v>
      </c>
      <c r="H36" s="212">
        <f t="shared" si="41"/>
        <v>0</v>
      </c>
      <c r="I36" s="212">
        <f t="shared" si="41"/>
        <v>0</v>
      </c>
      <c r="J36" s="212">
        <f t="shared" si="41"/>
        <v>0</v>
      </c>
      <c r="K36" s="212">
        <f t="shared" si="41"/>
        <v>0</v>
      </c>
      <c r="L36" s="212">
        <f t="shared" si="41"/>
        <v>0</v>
      </c>
      <c r="M36" s="212">
        <f t="shared" si="41"/>
        <v>0</v>
      </c>
      <c r="N36" s="212">
        <f t="shared" si="41"/>
        <v>0</v>
      </c>
      <c r="O36" s="212">
        <f t="shared" si="41"/>
        <v>0</v>
      </c>
      <c r="P36" s="212">
        <f t="shared" si="41"/>
        <v>0</v>
      </c>
      <c r="Q36" s="212">
        <f t="shared" si="41"/>
        <v>0</v>
      </c>
      <c r="R36" s="212">
        <f t="shared" si="41"/>
        <v>0</v>
      </c>
      <c r="S36" s="212">
        <f t="shared" si="41"/>
        <v>0</v>
      </c>
      <c r="T36" s="212">
        <f t="shared" si="41"/>
        <v>0</v>
      </c>
      <c r="U36" s="212">
        <f t="shared" si="41"/>
        <v>0</v>
      </c>
      <c r="V36" s="212">
        <f t="shared" si="41"/>
        <v>0</v>
      </c>
      <c r="W36" s="212">
        <f t="shared" si="41"/>
        <v>0</v>
      </c>
      <c r="X36" s="212">
        <f t="shared" si="41"/>
        <v>0</v>
      </c>
      <c r="Y36" s="212">
        <f t="shared" si="41"/>
        <v>0</v>
      </c>
      <c r="Z36" s="212">
        <f t="shared" si="41"/>
        <v>0</v>
      </c>
      <c r="AA36" s="212">
        <f t="shared" si="41"/>
        <v>0</v>
      </c>
      <c r="AB36" s="212">
        <f t="shared" si="41"/>
        <v>0</v>
      </c>
      <c r="AC36" s="212">
        <f t="shared" si="41"/>
        <v>0</v>
      </c>
      <c r="AD36" s="212">
        <f t="shared" si="41"/>
        <v>0</v>
      </c>
      <c r="AE36" s="212">
        <f t="shared" si="41"/>
        <v>0</v>
      </c>
      <c r="AF36" s="212">
        <f t="shared" ref="AF36:AG36" si="42">(AF24-AF12)/AF12</f>
        <v>1.7783447721447823E-6</v>
      </c>
      <c r="AG36" s="212">
        <f t="shared" si="42"/>
        <v>1.9850498658029945E-4</v>
      </c>
      <c r="AH36" s="212">
        <f t="shared" ref="AH36" si="43">(AH24-AH12)/AH12</f>
        <v>-2.7341802081104157E-4</v>
      </c>
    </row>
    <row r="37" spans="2:34" ht="18" x14ac:dyDescent="0.35">
      <c r="B37" s="199">
        <v>3</v>
      </c>
      <c r="C37" s="205" t="s">
        <v>269</v>
      </c>
      <c r="D37" s="206" t="s">
        <v>272</v>
      </c>
      <c r="E37" s="212">
        <f t="shared" si="19"/>
        <v>-6.2900862363824989E-4</v>
      </c>
      <c r="F37" s="212">
        <f t="shared" ref="F37:AE37" si="44">(F25-F13)/F13</f>
        <v>-5.2146735419899637E-4</v>
      </c>
      <c r="G37" s="212">
        <f t="shared" si="44"/>
        <v>-2.6039478270539263E-4</v>
      </c>
      <c r="H37" s="212">
        <f t="shared" si="44"/>
        <v>6.4379313208565018E-4</v>
      </c>
      <c r="I37" s="212">
        <f t="shared" si="44"/>
        <v>-5.2917098565234515E-4</v>
      </c>
      <c r="J37" s="212">
        <f t="shared" si="44"/>
        <v>-1.1957111141033415E-4</v>
      </c>
      <c r="K37" s="212">
        <f t="shared" si="44"/>
        <v>-1.4554483624866428E-4</v>
      </c>
      <c r="L37" s="212">
        <f t="shared" si="44"/>
        <v>-2.0692257312366326E-4</v>
      </c>
      <c r="M37" s="212">
        <f t="shared" si="44"/>
        <v>1.2863265671651009E-3</v>
      </c>
      <c r="N37" s="212">
        <f t="shared" si="44"/>
        <v>7.3200326551170025E-4</v>
      </c>
      <c r="O37" s="212">
        <f t="shared" si="44"/>
        <v>1.6766511756018613E-3</v>
      </c>
      <c r="P37" s="212">
        <f t="shared" si="44"/>
        <v>1.7174528298951294E-3</v>
      </c>
      <c r="Q37" s="212">
        <f t="shared" si="44"/>
        <v>1.7298669987529578E-3</v>
      </c>
      <c r="R37" s="212">
        <f t="shared" si="44"/>
        <v>1.6800909789674433E-3</v>
      </c>
      <c r="S37" s="212">
        <f t="shared" si="44"/>
        <v>1.7242558795738374E-3</v>
      </c>
      <c r="T37" s="212">
        <f t="shared" si="44"/>
        <v>1.7109587997240175E-3</v>
      </c>
      <c r="U37" s="212">
        <f t="shared" si="44"/>
        <v>1.7307751906751126E-3</v>
      </c>
      <c r="V37" s="212">
        <f t="shared" si="44"/>
        <v>1.8250123847767823E-3</v>
      </c>
      <c r="W37" s="212">
        <f t="shared" si="44"/>
        <v>1.773210956756545E-3</v>
      </c>
      <c r="X37" s="212">
        <f t="shared" si="44"/>
        <v>1.8697958810490695E-3</v>
      </c>
      <c r="Y37" s="212">
        <f t="shared" si="44"/>
        <v>1.7073885482988664E-3</v>
      </c>
      <c r="Z37" s="212">
        <f t="shared" si="44"/>
        <v>1.76963969211371E-3</v>
      </c>
      <c r="AA37" s="212">
        <f t="shared" si="44"/>
        <v>1.7593377790682315E-3</v>
      </c>
      <c r="AB37" s="212">
        <f t="shared" si="44"/>
        <v>1.6238554269547621E-3</v>
      </c>
      <c r="AC37" s="212">
        <f t="shared" si="44"/>
        <v>1.6264104530644458E-3</v>
      </c>
      <c r="AD37" s="212">
        <f t="shared" si="44"/>
        <v>1.5516645242499387E-3</v>
      </c>
      <c r="AE37" s="212">
        <f t="shared" si="44"/>
        <v>1.5122403112538499E-3</v>
      </c>
      <c r="AF37" s="212">
        <f t="shared" ref="AF37:AG37" si="45">(AF25-AF13)/AF13</f>
        <v>1.4416011028100593E-3</v>
      </c>
      <c r="AG37" s="212">
        <f t="shared" si="45"/>
        <v>1.9068013794064629E-3</v>
      </c>
      <c r="AH37" s="212">
        <f t="shared" ref="AH37" si="46">(AH25-AH13)/AH13</f>
        <v>1.9252617282752443E-3</v>
      </c>
    </row>
    <row r="38" spans="2:34" ht="18" x14ac:dyDescent="0.35">
      <c r="B38" s="199">
        <v>3</v>
      </c>
      <c r="C38" s="203" t="s">
        <v>274</v>
      </c>
      <c r="D38" s="209" t="s">
        <v>275</v>
      </c>
      <c r="E38" s="213">
        <f>(E26-E14)/E14</f>
        <v>-2.1434668158506613E-4</v>
      </c>
      <c r="F38" s="213">
        <f t="shared" ref="F38:AE38" si="47">(F26-F14)/F14</f>
        <v>-1.7560868766248222E-4</v>
      </c>
      <c r="G38" s="213">
        <f t="shared" si="47"/>
        <v>-8.6148541726531149E-5</v>
      </c>
      <c r="H38" s="213">
        <f t="shared" si="47"/>
        <v>2.1354097765700263E-4</v>
      </c>
      <c r="I38" s="213">
        <f t="shared" si="47"/>
        <v>-1.8040641485101872E-4</v>
      </c>
      <c r="J38" s="213">
        <f t="shared" si="47"/>
        <v>-4.1135629256344498E-5</v>
      </c>
      <c r="K38" s="213">
        <f t="shared" si="47"/>
        <v>-4.9244540656390715E-5</v>
      </c>
      <c r="L38" s="213">
        <f t="shared" si="47"/>
        <v>-6.7913164999985299E-5</v>
      </c>
      <c r="M38" s="213">
        <f t="shared" si="47"/>
        <v>4.3380369881962247E-4</v>
      </c>
      <c r="N38" s="213">
        <f t="shared" si="47"/>
        <v>2.4952255523186067E-4</v>
      </c>
      <c r="O38" s="213">
        <f t="shared" si="47"/>
        <v>5.6883813055578038E-4</v>
      </c>
      <c r="P38" s="213">
        <f t="shared" si="47"/>
        <v>5.6557161554103455E-4</v>
      </c>
      <c r="Q38" s="213">
        <f t="shared" si="47"/>
        <v>5.7095045357181029E-4</v>
      </c>
      <c r="R38" s="213">
        <f t="shared" si="47"/>
        <v>5.6053322994101859E-4</v>
      </c>
      <c r="S38" s="213">
        <f t="shared" si="47"/>
        <v>5.7519924547043432E-4</v>
      </c>
      <c r="T38" s="213">
        <f t="shared" si="47"/>
        <v>5.6178367477970395E-4</v>
      </c>
      <c r="U38" s="213">
        <f t="shared" si="47"/>
        <v>5.5290827256932807E-4</v>
      </c>
      <c r="V38" s="213">
        <f t="shared" si="47"/>
        <v>5.7607142751358762E-4</v>
      </c>
      <c r="W38" s="213">
        <f t="shared" si="47"/>
        <v>5.5944760969584104E-4</v>
      </c>
      <c r="X38" s="213">
        <f t="shared" si="47"/>
        <v>5.8264799221881432E-4</v>
      </c>
      <c r="Y38" s="213">
        <f t="shared" si="47"/>
        <v>5.5145314537236956E-4</v>
      </c>
      <c r="Z38" s="213">
        <f t="shared" si="47"/>
        <v>5.5156198515544615E-4</v>
      </c>
      <c r="AA38" s="213">
        <f t="shared" si="47"/>
        <v>5.476784721416036E-4</v>
      </c>
      <c r="AB38" s="213">
        <f t="shared" si="47"/>
        <v>5.1978686779466973E-4</v>
      </c>
      <c r="AC38" s="213">
        <f t="shared" si="47"/>
        <v>5.1060772188485891E-4</v>
      </c>
      <c r="AD38" s="213">
        <f t="shared" si="47"/>
        <v>4.7849203945568922E-4</v>
      </c>
      <c r="AE38" s="213">
        <f t="shared" si="47"/>
        <v>4.6027527857414336E-4</v>
      </c>
      <c r="AF38" s="213">
        <f t="shared" ref="AF38:AG38" si="48">(AF26-AF14)/AF14</f>
        <v>4.4879078402862291E-4</v>
      </c>
      <c r="AG38" s="213">
        <f t="shared" si="48"/>
        <v>7.3092968435290459E-4</v>
      </c>
      <c r="AH38" s="213">
        <f t="shared" ref="AH38" si="49">(AH26-AH14)/AH14</f>
        <v>4.1094593924942191E-4</v>
      </c>
    </row>
    <row r="39" spans="2:34" ht="15.75" thickBot="1" x14ac:dyDescent="0.3">
      <c r="B39" s="302"/>
      <c r="C39" s="302"/>
      <c r="D39" s="214"/>
      <c r="E39" s="215"/>
      <c r="F39" s="215"/>
      <c r="G39" s="215"/>
      <c r="H39" s="215"/>
      <c r="I39" s="215"/>
      <c r="J39" s="215"/>
      <c r="K39" s="215"/>
      <c r="L39" s="215"/>
      <c r="M39" s="215"/>
      <c r="N39" s="215"/>
      <c r="O39" s="215"/>
      <c r="P39" s="215"/>
      <c r="Q39" s="215"/>
      <c r="R39" s="215"/>
      <c r="S39" s="215"/>
      <c r="T39" s="215"/>
      <c r="U39" s="215"/>
      <c r="V39" s="215"/>
      <c r="W39" s="215"/>
      <c r="X39" s="215"/>
      <c r="Y39" s="215"/>
      <c r="Z39" s="215"/>
      <c r="AA39" s="215"/>
      <c r="AB39" s="215"/>
      <c r="AC39" s="215"/>
      <c r="AD39" s="215"/>
      <c r="AE39" s="215"/>
      <c r="AF39" s="215"/>
      <c r="AG39" s="215"/>
      <c r="AH39" s="215"/>
    </row>
    <row r="40" spans="2:34" ht="15.75" thickTop="1" x14ac:dyDescent="0.25"/>
    <row r="41" spans="2:34" x14ac:dyDescent="0.25">
      <c r="E41" s="216"/>
      <c r="F41" s="216"/>
      <c r="G41" s="216"/>
      <c r="H41" s="216"/>
      <c r="I41" s="216"/>
      <c r="J41" s="216"/>
      <c r="K41" s="216"/>
      <c r="L41" s="216"/>
      <c r="M41" s="216"/>
      <c r="N41" s="216"/>
      <c r="O41" s="216"/>
      <c r="P41" s="216"/>
      <c r="Q41" s="216"/>
      <c r="R41" s="216"/>
      <c r="S41" s="216"/>
      <c r="T41" s="216"/>
      <c r="U41" s="216"/>
      <c r="V41" s="216"/>
      <c r="W41" s="216"/>
      <c r="X41" s="216"/>
      <c r="Y41" s="216"/>
      <c r="Z41" s="216"/>
      <c r="AA41" s="216"/>
      <c r="AB41" s="216"/>
      <c r="AC41" s="216"/>
      <c r="AD41" s="216"/>
      <c r="AE41" s="216"/>
      <c r="AF41" s="216"/>
      <c r="AG41" s="216"/>
      <c r="AH41" s="216"/>
    </row>
    <row r="42" spans="2:34" x14ac:dyDescent="0.25">
      <c r="E42" s="216"/>
      <c r="F42" s="216"/>
      <c r="G42" s="216"/>
      <c r="H42" s="216"/>
      <c r="I42" s="216"/>
      <c r="J42" s="216"/>
      <c r="K42" s="216"/>
      <c r="L42" s="216"/>
      <c r="M42" s="216"/>
      <c r="N42" s="216"/>
      <c r="O42" s="216"/>
      <c r="P42" s="216"/>
      <c r="Q42" s="216"/>
      <c r="R42" s="216"/>
      <c r="S42" s="216"/>
      <c r="T42" s="216"/>
      <c r="U42" s="216"/>
      <c r="V42" s="216"/>
      <c r="W42" s="216"/>
      <c r="X42" s="216"/>
      <c r="Y42" s="216"/>
      <c r="Z42" s="216"/>
      <c r="AA42" s="216"/>
      <c r="AB42" s="216"/>
      <c r="AC42" s="216"/>
      <c r="AD42" s="216"/>
      <c r="AE42" s="216"/>
      <c r="AF42" s="216"/>
      <c r="AG42" s="216"/>
      <c r="AH42" s="216"/>
    </row>
  </sheetData>
  <mergeCells count="5">
    <mergeCell ref="B2:C2"/>
    <mergeCell ref="B39:C39"/>
    <mergeCell ref="E3:AH3"/>
    <mergeCell ref="E15:AH15"/>
    <mergeCell ref="E27:AH27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13F5D9-BA6C-4F19-95ED-4103DBBCBFDC}">
  <sheetPr>
    <tabColor rgb="FFFFC000"/>
  </sheetPr>
  <dimension ref="B1:AG25"/>
  <sheetViews>
    <sheetView zoomScale="75" zoomScaleNormal="75" workbookViewId="0">
      <pane ySplit="1" topLeftCell="A2" activePane="bottomLeft" state="frozen"/>
      <selection pane="bottomLeft" activeCell="E1" sqref="E1"/>
    </sheetView>
  </sheetViews>
  <sheetFormatPr defaultRowHeight="15" x14ac:dyDescent="0.25"/>
  <cols>
    <col min="1" max="1" width="2.85546875" style="31" customWidth="1"/>
    <col min="2" max="2" width="38.42578125" style="31" bestFit="1" customWidth="1"/>
    <col min="3" max="3" width="9.7109375" style="31" bestFit="1" customWidth="1"/>
    <col min="4" max="23" width="9.85546875" style="31" bestFit="1" customWidth="1"/>
    <col min="24" max="25" width="8.7109375" style="31" bestFit="1" customWidth="1"/>
    <col min="26" max="32" width="9.85546875" style="31" bestFit="1" customWidth="1"/>
    <col min="33" max="33" width="9.7109375" style="31" customWidth="1"/>
    <col min="34" max="16384" width="9.140625" style="31"/>
  </cols>
  <sheetData>
    <row r="1" spans="2:33" ht="18" x14ac:dyDescent="0.35">
      <c r="B1" s="225" t="s">
        <v>332</v>
      </c>
      <c r="C1" s="225"/>
    </row>
    <row r="2" spans="2:33" x14ac:dyDescent="0.25">
      <c r="B2" s="225"/>
      <c r="C2" s="225"/>
      <c r="D2" s="228">
        <v>1990</v>
      </c>
      <c r="E2" s="228">
        <v>1991</v>
      </c>
      <c r="F2" s="228">
        <v>1992</v>
      </c>
      <c r="G2" s="228">
        <v>1993</v>
      </c>
      <c r="H2" s="228">
        <v>1994</v>
      </c>
      <c r="I2" s="228">
        <v>1995</v>
      </c>
      <c r="J2" s="228">
        <v>1996</v>
      </c>
      <c r="K2" s="228">
        <v>1997</v>
      </c>
      <c r="L2" s="228">
        <v>1998</v>
      </c>
      <c r="M2" s="228">
        <v>1999</v>
      </c>
      <c r="N2" s="228">
        <v>2000</v>
      </c>
      <c r="O2" s="228">
        <v>2001</v>
      </c>
      <c r="P2" s="228">
        <v>2002</v>
      </c>
      <c r="Q2" s="228">
        <v>2003</v>
      </c>
      <c r="R2" s="228">
        <v>2004</v>
      </c>
      <c r="S2" s="228">
        <v>2005</v>
      </c>
      <c r="T2" s="228">
        <v>2006</v>
      </c>
      <c r="U2" s="228">
        <v>2007</v>
      </c>
      <c r="V2" s="228">
        <v>2008</v>
      </c>
      <c r="W2" s="228">
        <v>2009</v>
      </c>
      <c r="X2" s="228">
        <v>2010</v>
      </c>
      <c r="Y2" s="228">
        <v>2011</v>
      </c>
      <c r="Z2" s="228">
        <v>2012</v>
      </c>
      <c r="AA2" s="228">
        <v>2013</v>
      </c>
      <c r="AB2" s="228">
        <v>2014</v>
      </c>
      <c r="AC2" s="228">
        <v>2015</v>
      </c>
      <c r="AD2" s="228">
        <v>2016</v>
      </c>
      <c r="AE2" s="228">
        <v>2017</v>
      </c>
      <c r="AF2" s="228">
        <v>2018</v>
      </c>
      <c r="AG2" s="228">
        <v>2019</v>
      </c>
    </row>
    <row r="3" spans="2:33" s="228" customFormat="1" x14ac:dyDescent="0.25">
      <c r="B3" s="225" t="s">
        <v>333</v>
      </c>
      <c r="C3" s="225"/>
    </row>
    <row r="4" spans="2:33" ht="18" x14ac:dyDescent="0.35">
      <c r="B4" s="31" t="s">
        <v>289</v>
      </c>
      <c r="C4" s="31" t="s">
        <v>308</v>
      </c>
      <c r="D4" s="229">
        <v>9210.4837082942286</v>
      </c>
      <c r="E4" s="229">
        <v>9350.435518918659</v>
      </c>
      <c r="F4" s="229">
        <v>9503.1991541145217</v>
      </c>
      <c r="G4" s="229">
        <v>9580.4652052167457</v>
      </c>
      <c r="H4" s="229">
        <v>9656.8887968942418</v>
      </c>
      <c r="I4" s="229">
        <v>9796.50037664923</v>
      </c>
      <c r="J4" s="229">
        <v>10195.455425549409</v>
      </c>
      <c r="K4" s="229">
        <v>10543.433114190424</v>
      </c>
      <c r="L4" s="229">
        <v>10725.931589378397</v>
      </c>
      <c r="M4" s="229">
        <v>10457.861807490857</v>
      </c>
      <c r="N4" s="229">
        <v>10084.664005490435</v>
      </c>
      <c r="O4" s="229">
        <v>10155.302453304301</v>
      </c>
      <c r="P4" s="229">
        <v>10175.019136074812</v>
      </c>
      <c r="Q4" s="229">
        <v>10242.807283460939</v>
      </c>
      <c r="R4" s="229">
        <v>10184.010418106593</v>
      </c>
      <c r="S4" s="229">
        <v>10213.963481113056</v>
      </c>
      <c r="T4" s="229">
        <v>10350.844842382832</v>
      </c>
      <c r="U4" s="229">
        <v>10073.725134892627</v>
      </c>
      <c r="V4" s="229">
        <v>10147.498267825662</v>
      </c>
      <c r="W4" s="229">
        <v>10021.310006332455</v>
      </c>
      <c r="X4" s="229">
        <v>9812.8020992311049</v>
      </c>
      <c r="Y4" s="229">
        <v>9664.2285137088656</v>
      </c>
      <c r="Z4" s="229">
        <v>10241.889697543556</v>
      </c>
      <c r="AA4" s="229">
        <v>10348.606689194134</v>
      </c>
      <c r="AB4" s="229">
        <v>10271.806307587814</v>
      </c>
      <c r="AC4" s="229">
        <v>10684.404436092776</v>
      </c>
      <c r="AD4" s="229">
        <v>11006.721425528027</v>
      </c>
      <c r="AE4" s="229">
        <v>11353.61903177668</v>
      </c>
      <c r="AF4" s="229">
        <v>11650.683619866715</v>
      </c>
      <c r="AG4" s="229">
        <v>11345.519034657238</v>
      </c>
    </row>
    <row r="5" spans="2:33" ht="18" x14ac:dyDescent="0.35">
      <c r="B5" s="31" t="s">
        <v>276</v>
      </c>
      <c r="C5" s="31" t="s">
        <v>308</v>
      </c>
      <c r="D5" s="229">
        <v>1176.3381281348788</v>
      </c>
      <c r="E5" s="229">
        <v>1227.3552414120127</v>
      </c>
      <c r="F5" s="229">
        <v>1262.3372389884089</v>
      </c>
      <c r="G5" s="229">
        <v>1270.0885624868286</v>
      </c>
      <c r="H5" s="229">
        <v>1227.552152897787</v>
      </c>
      <c r="I5" s="229">
        <v>1195.183835089568</v>
      </c>
      <c r="J5" s="229">
        <v>1176.3054925184408</v>
      </c>
      <c r="K5" s="229">
        <v>1165.6279085353003</v>
      </c>
      <c r="L5" s="229">
        <v>1207.9872377239196</v>
      </c>
      <c r="M5" s="229">
        <v>1179.7897688092728</v>
      </c>
      <c r="N5" s="229">
        <v>1114.4392489989464</v>
      </c>
      <c r="O5" s="229">
        <v>1055.9291489989462</v>
      </c>
      <c r="P5" s="229">
        <v>990.6175594309799</v>
      </c>
      <c r="Q5" s="229">
        <v>963.36708113804002</v>
      </c>
      <c r="R5" s="229">
        <v>960.76672255005258</v>
      </c>
      <c r="S5" s="229">
        <v>904.73877850368808</v>
      </c>
      <c r="T5" s="229">
        <v>852.31511053740792</v>
      </c>
      <c r="U5" s="229">
        <v>778.83937365648057</v>
      </c>
      <c r="V5" s="229">
        <v>716.06903308746053</v>
      </c>
      <c r="W5" s="229">
        <v>666.65764973656474</v>
      </c>
      <c r="X5" s="229">
        <v>637.28634920969455</v>
      </c>
      <c r="Y5" s="229">
        <v>650.60261791359335</v>
      </c>
      <c r="Z5" s="229">
        <v>695.07071735165493</v>
      </c>
      <c r="AA5" s="229">
        <v>696.35017787144363</v>
      </c>
      <c r="AB5" s="229">
        <v>694.15801254708322</v>
      </c>
      <c r="AC5" s="229">
        <v>683.10988440463643</v>
      </c>
      <c r="AD5" s="229">
        <v>685.38361433087459</v>
      </c>
      <c r="AE5" s="229">
        <v>732.93667755532135</v>
      </c>
      <c r="AF5" s="229">
        <v>718.4515767123288</v>
      </c>
      <c r="AG5" s="229">
        <v>710.65276282482682</v>
      </c>
    </row>
    <row r="6" spans="2:33" ht="18" x14ac:dyDescent="0.35">
      <c r="B6" s="31" t="s">
        <v>277</v>
      </c>
      <c r="C6" s="31" t="s">
        <v>308</v>
      </c>
      <c r="D6" s="229">
        <v>41.374857196969693</v>
      </c>
      <c r="E6" s="229">
        <v>44.46191818181817</v>
      </c>
      <c r="F6" s="229">
        <v>46.695779734848486</v>
      </c>
      <c r="G6" s="229">
        <v>50.05769545454546</v>
      </c>
      <c r="H6" s="229">
        <v>50.413189393939398</v>
      </c>
      <c r="I6" s="229">
        <v>51.999523674242418</v>
      </c>
      <c r="J6" s="229">
        <v>55.333656628787885</v>
      </c>
      <c r="K6" s="229">
        <v>57.829202083333342</v>
      </c>
      <c r="L6" s="229">
        <v>61.57749299242424</v>
      </c>
      <c r="M6" s="229">
        <v>59.462438825757566</v>
      </c>
      <c r="N6" s="229">
        <v>56.899380871212124</v>
      </c>
      <c r="O6" s="229">
        <v>57.278528598484847</v>
      </c>
      <c r="P6" s="229">
        <v>58.359432196969706</v>
      </c>
      <c r="Q6" s="229">
        <v>56.88953106060606</v>
      </c>
      <c r="R6" s="229">
        <v>56.056032954545451</v>
      </c>
      <c r="S6" s="229">
        <v>55.2111418560606</v>
      </c>
      <c r="T6" s="229">
        <v>55.342991666666663</v>
      </c>
      <c r="U6" s="229">
        <v>51.12940681818182</v>
      </c>
      <c r="V6" s="229">
        <v>50.105345075757576</v>
      </c>
      <c r="W6" s="229">
        <v>48.94449431818181</v>
      </c>
      <c r="X6" s="229">
        <v>51.093341856060604</v>
      </c>
      <c r="Y6" s="229">
        <v>51.79874943181818</v>
      </c>
      <c r="Z6" s="229">
        <v>51.285015530303028</v>
      </c>
      <c r="AA6" s="229">
        <v>49.958698106060609</v>
      </c>
      <c r="AB6" s="229">
        <v>50.726994318181816</v>
      </c>
      <c r="AC6" s="229">
        <v>50.122367613636364</v>
      </c>
      <c r="AD6" s="229">
        <v>52.206541477272729</v>
      </c>
      <c r="AE6" s="229">
        <v>53.521421590909092</v>
      </c>
      <c r="AF6" s="229">
        <v>53.505053409090905</v>
      </c>
      <c r="AG6" s="229">
        <v>54.001416287878776</v>
      </c>
    </row>
    <row r="7" spans="2:33" ht="18" x14ac:dyDescent="0.35">
      <c r="B7" s="31" t="s">
        <v>278</v>
      </c>
      <c r="C7" s="31" t="s">
        <v>308</v>
      </c>
      <c r="D7" s="229">
        <v>37.869999999999997</v>
      </c>
      <c r="E7" s="229">
        <v>38.294999999999995</v>
      </c>
      <c r="F7" s="229">
        <v>39.770000000000003</v>
      </c>
      <c r="G7" s="229">
        <v>41.715000000000011</v>
      </c>
      <c r="H7" s="229">
        <v>41.612500000000004</v>
      </c>
      <c r="I7" s="229">
        <v>42.250000000000007</v>
      </c>
      <c r="J7" s="229">
        <v>43.1175</v>
      </c>
      <c r="K7" s="229">
        <v>44.98</v>
      </c>
      <c r="L7" s="229">
        <v>44.872499999999988</v>
      </c>
      <c r="M7" s="229">
        <v>45.537499999999994</v>
      </c>
      <c r="N7" s="229">
        <v>39.767499999999998</v>
      </c>
      <c r="O7" s="229">
        <v>40.199999999999996</v>
      </c>
      <c r="P7" s="229">
        <v>40.607499999999995</v>
      </c>
      <c r="Q7" s="229">
        <v>39.680000000000007</v>
      </c>
      <c r="R7" s="229">
        <v>40.422499999999992</v>
      </c>
      <c r="S7" s="229">
        <v>43.417500000000004</v>
      </c>
      <c r="T7" s="229">
        <v>46.207500000000003</v>
      </c>
      <c r="U7" s="229">
        <v>47.652500000000003</v>
      </c>
      <c r="V7" s="229">
        <v>51.227500000000006</v>
      </c>
      <c r="W7" s="229">
        <v>52.221000000000004</v>
      </c>
      <c r="X7" s="229">
        <v>53.487499999999997</v>
      </c>
      <c r="Y7" s="229">
        <v>52.7</v>
      </c>
      <c r="Z7" s="229">
        <v>54.781999999999996</v>
      </c>
      <c r="AA7" s="229">
        <v>49.607500000000002</v>
      </c>
      <c r="AB7" s="229">
        <v>47</v>
      </c>
      <c r="AC7" s="229">
        <v>46.02</v>
      </c>
      <c r="AD7" s="229">
        <v>45.627500000000012</v>
      </c>
      <c r="AE7" s="229">
        <v>42.542500000000004</v>
      </c>
      <c r="AF7" s="229">
        <v>41.997500000000002</v>
      </c>
      <c r="AG7" s="229">
        <v>41.037500000000001</v>
      </c>
    </row>
    <row r="9" spans="2:33" x14ac:dyDescent="0.25">
      <c r="B9" s="225" t="s">
        <v>391</v>
      </c>
      <c r="C9" s="225"/>
    </row>
    <row r="10" spans="2:33" ht="18" x14ac:dyDescent="0.35">
      <c r="B10" s="31" t="s">
        <v>289</v>
      </c>
      <c r="C10" s="31" t="s">
        <v>308</v>
      </c>
      <c r="D10" s="229">
        <v>9210.4837082942286</v>
      </c>
      <c r="E10" s="229">
        <v>9350.435518918659</v>
      </c>
      <c r="F10" s="229">
        <v>9503.1991541145217</v>
      </c>
      <c r="G10" s="229">
        <v>9580.4652052167457</v>
      </c>
      <c r="H10" s="229">
        <v>9656.8887968942418</v>
      </c>
      <c r="I10" s="229">
        <v>9796.50037664923</v>
      </c>
      <c r="J10" s="229">
        <v>10195.455425549409</v>
      </c>
      <c r="K10" s="229">
        <v>10543.433114190424</v>
      </c>
      <c r="L10" s="229">
        <v>10725.931589378397</v>
      </c>
      <c r="M10" s="229">
        <v>10457.861807490857</v>
      </c>
      <c r="N10" s="229">
        <v>10084.664005490435</v>
      </c>
      <c r="O10" s="229">
        <v>10155.302453304301</v>
      </c>
      <c r="P10" s="229">
        <v>10175.019136074812</v>
      </c>
      <c r="Q10" s="229">
        <v>10242.807283460939</v>
      </c>
      <c r="R10" s="229">
        <v>10184.010418106593</v>
      </c>
      <c r="S10" s="229">
        <v>10213.963481113056</v>
      </c>
      <c r="T10" s="229">
        <v>10350.844842382832</v>
      </c>
      <c r="U10" s="229">
        <v>10073.725134892627</v>
      </c>
      <c r="V10" s="229">
        <v>10147.498267825662</v>
      </c>
      <c r="W10" s="229">
        <v>10021.310006332455</v>
      </c>
      <c r="X10" s="229">
        <v>9812.8020992311049</v>
      </c>
      <c r="Y10" s="229">
        <v>9664.2285137088656</v>
      </c>
      <c r="Z10" s="229">
        <v>10241.889697543556</v>
      </c>
      <c r="AA10" s="229">
        <v>10348.606689194134</v>
      </c>
      <c r="AB10" s="229">
        <v>10271.806307587814</v>
      </c>
      <c r="AC10" s="229">
        <v>10684.404436092776</v>
      </c>
      <c r="AD10" s="229">
        <v>11006.721425528027</v>
      </c>
      <c r="AE10" s="229">
        <v>11353.61903177668</v>
      </c>
      <c r="AF10" s="229">
        <v>11653.102871380735</v>
      </c>
      <c r="AG10" s="229">
        <v>11348.399602206813</v>
      </c>
    </row>
    <row r="11" spans="2:33" ht="18" x14ac:dyDescent="0.35">
      <c r="B11" s="31" t="s">
        <v>276</v>
      </c>
      <c r="C11" s="31" t="s">
        <v>308</v>
      </c>
      <c r="D11" s="229">
        <v>1176.3381281348788</v>
      </c>
      <c r="E11" s="229">
        <v>1227.3552414120127</v>
      </c>
      <c r="F11" s="229">
        <v>1262.3372389884089</v>
      </c>
      <c r="G11" s="229">
        <v>1270.0885624868286</v>
      </c>
      <c r="H11" s="229">
        <v>1227.552152897787</v>
      </c>
      <c r="I11" s="229">
        <v>1195.183835089568</v>
      </c>
      <c r="J11" s="229">
        <v>1176.3054925184408</v>
      </c>
      <c r="K11" s="229">
        <v>1165.6279085353003</v>
      </c>
      <c r="L11" s="229">
        <v>1207.9872377239196</v>
      </c>
      <c r="M11" s="229">
        <v>1179.7897688092728</v>
      </c>
      <c r="N11" s="229">
        <v>1114.4392489989464</v>
      </c>
      <c r="O11" s="229">
        <v>1055.9291489989462</v>
      </c>
      <c r="P11" s="229">
        <v>990.6175594309799</v>
      </c>
      <c r="Q11" s="229">
        <v>963.36708113804002</v>
      </c>
      <c r="R11" s="229">
        <v>960.76672255005258</v>
      </c>
      <c r="S11" s="229">
        <v>904.73877850368808</v>
      </c>
      <c r="T11" s="229">
        <v>852.31511053740792</v>
      </c>
      <c r="U11" s="229">
        <v>778.83937365648057</v>
      </c>
      <c r="V11" s="229">
        <v>716.06903308746053</v>
      </c>
      <c r="W11" s="229">
        <v>666.65764973656474</v>
      </c>
      <c r="X11" s="229">
        <v>637.28634920969455</v>
      </c>
      <c r="Y11" s="229">
        <v>650.60261791359335</v>
      </c>
      <c r="Z11" s="229">
        <v>695.07071735165493</v>
      </c>
      <c r="AA11" s="229">
        <v>696.35017787144363</v>
      </c>
      <c r="AB11" s="229">
        <v>694.15801254708322</v>
      </c>
      <c r="AC11" s="229">
        <v>683.10988440463643</v>
      </c>
      <c r="AD11" s="229">
        <v>685.38361433087459</v>
      </c>
      <c r="AE11" s="229">
        <v>732.93667755532135</v>
      </c>
      <c r="AF11" s="229">
        <v>718.4515767123288</v>
      </c>
      <c r="AG11" s="229">
        <v>704.49371907270813</v>
      </c>
    </row>
    <row r="12" spans="2:33" ht="18" x14ac:dyDescent="0.35">
      <c r="B12" s="31" t="s">
        <v>277</v>
      </c>
      <c r="C12" s="31" t="s">
        <v>308</v>
      </c>
      <c r="D12" s="229">
        <v>41.374857196969693</v>
      </c>
      <c r="E12" s="229">
        <v>44.46191818181817</v>
      </c>
      <c r="F12" s="229">
        <v>46.695779734848486</v>
      </c>
      <c r="G12" s="229">
        <v>50.05769545454546</v>
      </c>
      <c r="H12" s="229">
        <v>50.413189393939398</v>
      </c>
      <c r="I12" s="229">
        <v>51.999523674242418</v>
      </c>
      <c r="J12" s="229">
        <v>55.333656628787885</v>
      </c>
      <c r="K12" s="229">
        <v>57.829202083333342</v>
      </c>
      <c r="L12" s="229">
        <v>61.57749299242424</v>
      </c>
      <c r="M12" s="229">
        <v>59.462438825757566</v>
      </c>
      <c r="N12" s="229">
        <v>56.899380871212124</v>
      </c>
      <c r="O12" s="229">
        <v>57.278528598484847</v>
      </c>
      <c r="P12" s="229">
        <v>58.359432196969706</v>
      </c>
      <c r="Q12" s="229">
        <v>56.88953106060606</v>
      </c>
      <c r="R12" s="229">
        <v>56.056032954545451</v>
      </c>
      <c r="S12" s="229">
        <v>55.2111418560606</v>
      </c>
      <c r="T12" s="229">
        <v>55.342991666666663</v>
      </c>
      <c r="U12" s="229">
        <v>51.12940681818182</v>
      </c>
      <c r="V12" s="229">
        <v>50.105345075757576</v>
      </c>
      <c r="W12" s="229">
        <v>48.94449431818181</v>
      </c>
      <c r="X12" s="229">
        <v>51.093341856060604</v>
      </c>
      <c r="Y12" s="229">
        <v>51.79874943181818</v>
      </c>
      <c r="Z12" s="229">
        <v>51.285015530303028</v>
      </c>
      <c r="AA12" s="229">
        <v>49.958698106060609</v>
      </c>
      <c r="AB12" s="229">
        <v>50.726994318181816</v>
      </c>
      <c r="AC12" s="229">
        <v>50.122367613636364</v>
      </c>
      <c r="AD12" s="229">
        <v>52.206541477272729</v>
      </c>
      <c r="AE12" s="229">
        <v>53.521421590909092</v>
      </c>
      <c r="AF12" s="229">
        <v>53.505053409090905</v>
      </c>
      <c r="AG12" s="229">
        <v>54.001416287878776</v>
      </c>
    </row>
    <row r="13" spans="2:33" ht="18" x14ac:dyDescent="0.35">
      <c r="B13" s="31" t="s">
        <v>278</v>
      </c>
      <c r="C13" s="31" t="s">
        <v>308</v>
      </c>
      <c r="D13" s="229">
        <v>37.869999999999997</v>
      </c>
      <c r="E13" s="229">
        <v>38.294999999999995</v>
      </c>
      <c r="F13" s="229">
        <v>39.770000000000003</v>
      </c>
      <c r="G13" s="229">
        <v>41.715000000000011</v>
      </c>
      <c r="H13" s="229">
        <v>41.612500000000004</v>
      </c>
      <c r="I13" s="229">
        <v>42.250000000000007</v>
      </c>
      <c r="J13" s="229">
        <v>43.1175</v>
      </c>
      <c r="K13" s="229">
        <v>44.98</v>
      </c>
      <c r="L13" s="229">
        <v>44.872499999999988</v>
      </c>
      <c r="M13" s="229">
        <v>45.537499999999994</v>
      </c>
      <c r="N13" s="229">
        <v>39.767499999999998</v>
      </c>
      <c r="O13" s="229">
        <v>40.199999999999996</v>
      </c>
      <c r="P13" s="229">
        <v>40.607499999999995</v>
      </c>
      <c r="Q13" s="229">
        <v>39.680000000000007</v>
      </c>
      <c r="R13" s="229">
        <v>40.422499999999992</v>
      </c>
      <c r="S13" s="229">
        <v>43.417500000000004</v>
      </c>
      <c r="T13" s="229">
        <v>46.207500000000003</v>
      </c>
      <c r="U13" s="229">
        <v>47.652500000000003</v>
      </c>
      <c r="V13" s="229">
        <v>51.227500000000006</v>
      </c>
      <c r="W13" s="229">
        <v>52.221000000000004</v>
      </c>
      <c r="X13" s="229">
        <v>53.487499999999997</v>
      </c>
      <c r="Y13" s="229">
        <v>52.7</v>
      </c>
      <c r="Z13" s="229">
        <v>54.781999999999996</v>
      </c>
      <c r="AA13" s="229">
        <v>49.607500000000002</v>
      </c>
      <c r="AB13" s="229">
        <v>47</v>
      </c>
      <c r="AC13" s="229">
        <v>46.02</v>
      </c>
      <c r="AD13" s="229">
        <v>45.627500000000012</v>
      </c>
      <c r="AE13" s="229">
        <v>42.542500000000004</v>
      </c>
      <c r="AF13" s="229">
        <v>41.997500000000002</v>
      </c>
      <c r="AG13" s="229">
        <v>41.037500000000001</v>
      </c>
    </row>
    <row r="14" spans="2:33" x14ac:dyDescent="0.25">
      <c r="D14" s="230"/>
      <c r="E14" s="230"/>
      <c r="F14" s="230"/>
      <c r="G14" s="230"/>
      <c r="H14" s="230"/>
      <c r="I14" s="230"/>
      <c r="J14" s="230"/>
      <c r="K14" s="230"/>
      <c r="L14" s="230"/>
      <c r="M14" s="230"/>
      <c r="N14" s="230"/>
      <c r="O14" s="230"/>
      <c r="P14" s="230"/>
      <c r="Q14" s="230"/>
      <c r="R14" s="230"/>
      <c r="S14" s="230"/>
      <c r="T14" s="230"/>
      <c r="U14" s="230"/>
      <c r="V14" s="230"/>
      <c r="W14" s="230"/>
      <c r="X14" s="230"/>
      <c r="Y14" s="230"/>
      <c r="Z14" s="230"/>
      <c r="AA14" s="230"/>
      <c r="AB14" s="230"/>
      <c r="AC14" s="230"/>
      <c r="AD14" s="230"/>
      <c r="AE14" s="230"/>
      <c r="AF14" s="230"/>
      <c r="AG14" s="230"/>
    </row>
    <row r="15" spans="2:33" x14ac:dyDescent="0.25">
      <c r="D15" s="230"/>
      <c r="E15" s="230"/>
      <c r="F15" s="230"/>
      <c r="G15" s="230"/>
      <c r="H15" s="230"/>
      <c r="I15" s="230"/>
      <c r="J15" s="230"/>
      <c r="K15" s="230"/>
      <c r="L15" s="230"/>
      <c r="M15" s="230"/>
      <c r="N15" s="230"/>
      <c r="O15" s="230"/>
      <c r="P15" s="230"/>
      <c r="Q15" s="230"/>
      <c r="R15" s="230"/>
      <c r="S15" s="230"/>
      <c r="T15" s="230"/>
      <c r="U15" s="230"/>
      <c r="V15" s="230"/>
      <c r="W15" s="230"/>
      <c r="X15" s="230"/>
      <c r="Y15" s="230"/>
      <c r="Z15" s="230"/>
      <c r="AA15" s="230"/>
      <c r="AB15" s="230"/>
      <c r="AC15" s="230"/>
      <c r="AD15" s="230"/>
      <c r="AE15" s="230"/>
      <c r="AF15" s="230"/>
      <c r="AG15" s="230"/>
    </row>
    <row r="16" spans="2:33" ht="18" x14ac:dyDescent="0.35">
      <c r="B16" s="31" t="s">
        <v>289</v>
      </c>
      <c r="C16" s="31" t="s">
        <v>308</v>
      </c>
      <c r="D16" s="230">
        <f>D10-D4</f>
        <v>0</v>
      </c>
      <c r="E16" s="230">
        <f t="shared" ref="E16:AD16" si="0">E10-E4</f>
        <v>0</v>
      </c>
      <c r="F16" s="230">
        <f t="shared" si="0"/>
        <v>0</v>
      </c>
      <c r="G16" s="230">
        <f t="shared" si="0"/>
        <v>0</v>
      </c>
      <c r="H16" s="230">
        <f t="shared" si="0"/>
        <v>0</v>
      </c>
      <c r="I16" s="230">
        <f t="shared" si="0"/>
        <v>0</v>
      </c>
      <c r="J16" s="230">
        <f t="shared" si="0"/>
        <v>0</v>
      </c>
      <c r="K16" s="230">
        <f t="shared" si="0"/>
        <v>0</v>
      </c>
      <c r="L16" s="230">
        <f t="shared" si="0"/>
        <v>0</v>
      </c>
      <c r="M16" s="230">
        <f t="shared" si="0"/>
        <v>0</v>
      </c>
      <c r="N16" s="230">
        <f t="shared" si="0"/>
        <v>0</v>
      </c>
      <c r="O16" s="230">
        <f t="shared" si="0"/>
        <v>0</v>
      </c>
      <c r="P16" s="230">
        <f t="shared" si="0"/>
        <v>0</v>
      </c>
      <c r="Q16" s="230">
        <f t="shared" si="0"/>
        <v>0</v>
      </c>
      <c r="R16" s="230">
        <f t="shared" si="0"/>
        <v>0</v>
      </c>
      <c r="S16" s="230">
        <f t="shared" si="0"/>
        <v>0</v>
      </c>
      <c r="T16" s="230">
        <f t="shared" si="0"/>
        <v>0</v>
      </c>
      <c r="U16" s="230">
        <f t="shared" si="0"/>
        <v>0</v>
      </c>
      <c r="V16" s="230">
        <f t="shared" si="0"/>
        <v>0</v>
      </c>
      <c r="W16" s="230">
        <f t="shared" si="0"/>
        <v>0</v>
      </c>
      <c r="X16" s="230">
        <f t="shared" si="0"/>
        <v>0</v>
      </c>
      <c r="Y16" s="230">
        <f t="shared" si="0"/>
        <v>0</v>
      </c>
      <c r="Z16" s="230">
        <f t="shared" si="0"/>
        <v>0</v>
      </c>
      <c r="AA16" s="230">
        <f t="shared" si="0"/>
        <v>0</v>
      </c>
      <c r="AB16" s="230">
        <f t="shared" si="0"/>
        <v>0</v>
      </c>
      <c r="AC16" s="230">
        <f t="shared" si="0"/>
        <v>0</v>
      </c>
      <c r="AD16" s="230">
        <f t="shared" si="0"/>
        <v>0</v>
      </c>
      <c r="AE16" s="230">
        <f t="shared" ref="AE16:AF16" si="1">AE10-AE4</f>
        <v>0</v>
      </c>
      <c r="AF16" s="230">
        <f t="shared" si="1"/>
        <v>2.4192515140202886</v>
      </c>
      <c r="AG16" s="230">
        <f t="shared" ref="AG16" si="2">AG10-AG4</f>
        <v>2.880567549575062</v>
      </c>
    </row>
    <row r="17" spans="2:33" ht="18" x14ac:dyDescent="0.35">
      <c r="B17" s="31" t="s">
        <v>276</v>
      </c>
      <c r="C17" s="31" t="s">
        <v>308</v>
      </c>
      <c r="D17" s="230">
        <f t="shared" ref="D17:AD17" si="3">D11-D5</f>
        <v>0</v>
      </c>
      <c r="E17" s="230">
        <f t="shared" si="3"/>
        <v>0</v>
      </c>
      <c r="F17" s="230">
        <f t="shared" si="3"/>
        <v>0</v>
      </c>
      <c r="G17" s="230">
        <f t="shared" si="3"/>
        <v>0</v>
      </c>
      <c r="H17" s="230">
        <f t="shared" si="3"/>
        <v>0</v>
      </c>
      <c r="I17" s="230">
        <f t="shared" si="3"/>
        <v>0</v>
      </c>
      <c r="J17" s="230">
        <f t="shared" si="3"/>
        <v>0</v>
      </c>
      <c r="K17" s="230">
        <f t="shared" si="3"/>
        <v>0</v>
      </c>
      <c r="L17" s="230">
        <f t="shared" si="3"/>
        <v>0</v>
      </c>
      <c r="M17" s="230">
        <f t="shared" si="3"/>
        <v>0</v>
      </c>
      <c r="N17" s="230">
        <f t="shared" si="3"/>
        <v>0</v>
      </c>
      <c r="O17" s="230">
        <f t="shared" si="3"/>
        <v>0</v>
      </c>
      <c r="P17" s="230">
        <f t="shared" si="3"/>
        <v>0</v>
      </c>
      <c r="Q17" s="230">
        <f t="shared" si="3"/>
        <v>0</v>
      </c>
      <c r="R17" s="230">
        <f t="shared" si="3"/>
        <v>0</v>
      </c>
      <c r="S17" s="230">
        <f t="shared" si="3"/>
        <v>0</v>
      </c>
      <c r="T17" s="230">
        <f t="shared" si="3"/>
        <v>0</v>
      </c>
      <c r="U17" s="230">
        <f t="shared" si="3"/>
        <v>0</v>
      </c>
      <c r="V17" s="230">
        <f t="shared" si="3"/>
        <v>0</v>
      </c>
      <c r="W17" s="230">
        <f t="shared" si="3"/>
        <v>0</v>
      </c>
      <c r="X17" s="230">
        <f t="shared" si="3"/>
        <v>0</v>
      </c>
      <c r="Y17" s="230">
        <f t="shared" si="3"/>
        <v>0</v>
      </c>
      <c r="Z17" s="230">
        <f t="shared" si="3"/>
        <v>0</v>
      </c>
      <c r="AA17" s="230">
        <f t="shared" si="3"/>
        <v>0</v>
      </c>
      <c r="AB17" s="230">
        <f t="shared" si="3"/>
        <v>0</v>
      </c>
      <c r="AC17" s="230">
        <f t="shared" si="3"/>
        <v>0</v>
      </c>
      <c r="AD17" s="230">
        <f t="shared" si="3"/>
        <v>0</v>
      </c>
      <c r="AE17" s="230">
        <f t="shared" ref="AE17:AF17" si="4">AE11-AE5</f>
        <v>0</v>
      </c>
      <c r="AF17" s="230">
        <f t="shared" si="4"/>
        <v>0</v>
      </c>
      <c r="AG17" s="230">
        <f t="shared" ref="AG17" si="5">AG11-AG5</f>
        <v>-6.1590437521186914</v>
      </c>
    </row>
    <row r="18" spans="2:33" ht="18" x14ac:dyDescent="0.35">
      <c r="B18" s="31" t="s">
        <v>277</v>
      </c>
      <c r="C18" s="31" t="s">
        <v>308</v>
      </c>
      <c r="D18" s="230">
        <f t="shared" ref="D18:AD18" si="6">D12-D6</f>
        <v>0</v>
      </c>
      <c r="E18" s="230">
        <f t="shared" si="6"/>
        <v>0</v>
      </c>
      <c r="F18" s="230">
        <f t="shared" si="6"/>
        <v>0</v>
      </c>
      <c r="G18" s="230">
        <f t="shared" si="6"/>
        <v>0</v>
      </c>
      <c r="H18" s="230">
        <f t="shared" si="6"/>
        <v>0</v>
      </c>
      <c r="I18" s="230">
        <f t="shared" si="6"/>
        <v>0</v>
      </c>
      <c r="J18" s="230">
        <f t="shared" si="6"/>
        <v>0</v>
      </c>
      <c r="K18" s="230">
        <f t="shared" si="6"/>
        <v>0</v>
      </c>
      <c r="L18" s="230">
        <f t="shared" si="6"/>
        <v>0</v>
      </c>
      <c r="M18" s="230">
        <f t="shared" si="6"/>
        <v>0</v>
      </c>
      <c r="N18" s="230">
        <f t="shared" si="6"/>
        <v>0</v>
      </c>
      <c r="O18" s="230">
        <f t="shared" si="6"/>
        <v>0</v>
      </c>
      <c r="P18" s="230">
        <f t="shared" si="6"/>
        <v>0</v>
      </c>
      <c r="Q18" s="230">
        <f t="shared" si="6"/>
        <v>0</v>
      </c>
      <c r="R18" s="230">
        <f t="shared" si="6"/>
        <v>0</v>
      </c>
      <c r="S18" s="230">
        <f t="shared" si="6"/>
        <v>0</v>
      </c>
      <c r="T18" s="230">
        <f t="shared" si="6"/>
        <v>0</v>
      </c>
      <c r="U18" s="230">
        <f t="shared" si="6"/>
        <v>0</v>
      </c>
      <c r="V18" s="230">
        <f t="shared" si="6"/>
        <v>0</v>
      </c>
      <c r="W18" s="230">
        <f t="shared" si="6"/>
        <v>0</v>
      </c>
      <c r="X18" s="230">
        <f t="shared" si="6"/>
        <v>0</v>
      </c>
      <c r="Y18" s="230">
        <f t="shared" si="6"/>
        <v>0</v>
      </c>
      <c r="Z18" s="230">
        <f t="shared" si="6"/>
        <v>0</v>
      </c>
      <c r="AA18" s="230">
        <f t="shared" si="6"/>
        <v>0</v>
      </c>
      <c r="AB18" s="230">
        <f t="shared" si="6"/>
        <v>0</v>
      </c>
      <c r="AC18" s="230">
        <f t="shared" si="6"/>
        <v>0</v>
      </c>
      <c r="AD18" s="230">
        <f t="shared" si="6"/>
        <v>0</v>
      </c>
      <c r="AE18" s="230">
        <f t="shared" ref="AE18:AF18" si="7">AE12-AE6</f>
        <v>0</v>
      </c>
      <c r="AF18" s="230">
        <f t="shared" si="7"/>
        <v>0</v>
      </c>
      <c r="AG18" s="230">
        <f t="shared" ref="AG18" si="8">AG12-AG6</f>
        <v>0</v>
      </c>
    </row>
    <row r="19" spans="2:33" ht="18" x14ac:dyDescent="0.35">
      <c r="B19" s="31" t="s">
        <v>278</v>
      </c>
      <c r="C19" s="31" t="s">
        <v>308</v>
      </c>
      <c r="D19" s="230">
        <f t="shared" ref="D19:AD19" si="9">D13-D7</f>
        <v>0</v>
      </c>
      <c r="E19" s="230">
        <f t="shared" si="9"/>
        <v>0</v>
      </c>
      <c r="F19" s="230">
        <f t="shared" si="9"/>
        <v>0</v>
      </c>
      <c r="G19" s="230">
        <f t="shared" si="9"/>
        <v>0</v>
      </c>
      <c r="H19" s="230">
        <f t="shared" si="9"/>
        <v>0</v>
      </c>
      <c r="I19" s="230">
        <f t="shared" si="9"/>
        <v>0</v>
      </c>
      <c r="J19" s="230">
        <f t="shared" si="9"/>
        <v>0</v>
      </c>
      <c r="K19" s="230">
        <f t="shared" si="9"/>
        <v>0</v>
      </c>
      <c r="L19" s="230">
        <f t="shared" si="9"/>
        <v>0</v>
      </c>
      <c r="M19" s="230">
        <f t="shared" si="9"/>
        <v>0</v>
      </c>
      <c r="N19" s="230">
        <f t="shared" si="9"/>
        <v>0</v>
      </c>
      <c r="O19" s="230">
        <f t="shared" si="9"/>
        <v>0</v>
      </c>
      <c r="P19" s="230">
        <f t="shared" si="9"/>
        <v>0</v>
      </c>
      <c r="Q19" s="230">
        <f t="shared" si="9"/>
        <v>0</v>
      </c>
      <c r="R19" s="230">
        <f t="shared" si="9"/>
        <v>0</v>
      </c>
      <c r="S19" s="230">
        <f t="shared" si="9"/>
        <v>0</v>
      </c>
      <c r="T19" s="230">
        <f t="shared" si="9"/>
        <v>0</v>
      </c>
      <c r="U19" s="230">
        <f t="shared" si="9"/>
        <v>0</v>
      </c>
      <c r="V19" s="230">
        <f t="shared" si="9"/>
        <v>0</v>
      </c>
      <c r="W19" s="230">
        <f t="shared" si="9"/>
        <v>0</v>
      </c>
      <c r="X19" s="230">
        <f t="shared" si="9"/>
        <v>0</v>
      </c>
      <c r="Y19" s="230">
        <f t="shared" si="9"/>
        <v>0</v>
      </c>
      <c r="Z19" s="230">
        <f t="shared" si="9"/>
        <v>0</v>
      </c>
      <c r="AA19" s="230">
        <f t="shared" si="9"/>
        <v>0</v>
      </c>
      <c r="AB19" s="230">
        <f t="shared" si="9"/>
        <v>0</v>
      </c>
      <c r="AC19" s="230">
        <f t="shared" si="9"/>
        <v>0</v>
      </c>
      <c r="AD19" s="230">
        <f t="shared" si="9"/>
        <v>0</v>
      </c>
      <c r="AE19" s="230">
        <f t="shared" ref="AE19:AF19" si="10">AE13-AE7</f>
        <v>0</v>
      </c>
      <c r="AF19" s="230">
        <f t="shared" si="10"/>
        <v>0</v>
      </c>
      <c r="AG19" s="230">
        <f t="shared" ref="AG19" si="11">AG13-AG7</f>
        <v>0</v>
      </c>
    </row>
    <row r="22" spans="2:33" x14ac:dyDescent="0.25">
      <c r="B22" s="31" t="s">
        <v>289</v>
      </c>
      <c r="D22" s="231">
        <f t="shared" ref="D22:AD22" si="12">(D10-D4)/D4</f>
        <v>0</v>
      </c>
      <c r="E22" s="231">
        <f t="shared" si="12"/>
        <v>0</v>
      </c>
      <c r="F22" s="231">
        <f t="shared" si="12"/>
        <v>0</v>
      </c>
      <c r="G22" s="231">
        <f t="shared" si="12"/>
        <v>0</v>
      </c>
      <c r="H22" s="231">
        <f t="shared" si="12"/>
        <v>0</v>
      </c>
      <c r="I22" s="231">
        <f t="shared" si="12"/>
        <v>0</v>
      </c>
      <c r="J22" s="231">
        <f t="shared" si="12"/>
        <v>0</v>
      </c>
      <c r="K22" s="231">
        <f t="shared" si="12"/>
        <v>0</v>
      </c>
      <c r="L22" s="231">
        <f t="shared" si="12"/>
        <v>0</v>
      </c>
      <c r="M22" s="231">
        <f t="shared" si="12"/>
        <v>0</v>
      </c>
      <c r="N22" s="231">
        <f t="shared" si="12"/>
        <v>0</v>
      </c>
      <c r="O22" s="231">
        <f t="shared" si="12"/>
        <v>0</v>
      </c>
      <c r="P22" s="231">
        <f t="shared" si="12"/>
        <v>0</v>
      </c>
      <c r="Q22" s="231">
        <f t="shared" si="12"/>
        <v>0</v>
      </c>
      <c r="R22" s="231">
        <f t="shared" si="12"/>
        <v>0</v>
      </c>
      <c r="S22" s="231">
        <f t="shared" si="12"/>
        <v>0</v>
      </c>
      <c r="T22" s="231">
        <f t="shared" si="12"/>
        <v>0</v>
      </c>
      <c r="U22" s="231">
        <f t="shared" si="12"/>
        <v>0</v>
      </c>
      <c r="V22" s="231">
        <f t="shared" si="12"/>
        <v>0</v>
      </c>
      <c r="W22" s="231">
        <f t="shared" si="12"/>
        <v>0</v>
      </c>
      <c r="X22" s="231">
        <f t="shared" si="12"/>
        <v>0</v>
      </c>
      <c r="Y22" s="231">
        <f t="shared" si="12"/>
        <v>0</v>
      </c>
      <c r="Z22" s="231">
        <f t="shared" si="12"/>
        <v>0</v>
      </c>
      <c r="AA22" s="231">
        <f t="shared" si="12"/>
        <v>0</v>
      </c>
      <c r="AB22" s="231">
        <f t="shared" si="12"/>
        <v>0</v>
      </c>
      <c r="AC22" s="231">
        <f t="shared" si="12"/>
        <v>0</v>
      </c>
      <c r="AD22" s="231">
        <f t="shared" si="12"/>
        <v>0</v>
      </c>
      <c r="AE22" s="231">
        <f t="shared" ref="AE22:AF22" si="13">(AE10-AE4)/AE4</f>
        <v>0</v>
      </c>
      <c r="AF22" s="231">
        <f t="shared" si="13"/>
        <v>2.0764888936602717E-4</v>
      </c>
      <c r="AG22" s="231">
        <f t="shared" ref="AG22" si="14">(AG10-AG4)/AG4</f>
        <v>2.5389473507344808E-4</v>
      </c>
    </row>
    <row r="23" spans="2:33" x14ac:dyDescent="0.25">
      <c r="B23" s="31" t="s">
        <v>276</v>
      </c>
      <c r="D23" s="231">
        <f t="shared" ref="D23:AD23" si="15">(D11-D5)/D5</f>
        <v>0</v>
      </c>
      <c r="E23" s="231">
        <f t="shared" si="15"/>
        <v>0</v>
      </c>
      <c r="F23" s="231">
        <f t="shared" si="15"/>
        <v>0</v>
      </c>
      <c r="G23" s="231">
        <f t="shared" si="15"/>
        <v>0</v>
      </c>
      <c r="H23" s="231">
        <f t="shared" si="15"/>
        <v>0</v>
      </c>
      <c r="I23" s="231">
        <f t="shared" si="15"/>
        <v>0</v>
      </c>
      <c r="J23" s="231">
        <f t="shared" si="15"/>
        <v>0</v>
      </c>
      <c r="K23" s="231">
        <f t="shared" si="15"/>
        <v>0</v>
      </c>
      <c r="L23" s="231">
        <f t="shared" si="15"/>
        <v>0</v>
      </c>
      <c r="M23" s="231">
        <f t="shared" si="15"/>
        <v>0</v>
      </c>
      <c r="N23" s="231">
        <f t="shared" si="15"/>
        <v>0</v>
      </c>
      <c r="O23" s="231">
        <f t="shared" si="15"/>
        <v>0</v>
      </c>
      <c r="P23" s="231">
        <f t="shared" si="15"/>
        <v>0</v>
      </c>
      <c r="Q23" s="231">
        <f t="shared" si="15"/>
        <v>0</v>
      </c>
      <c r="R23" s="231">
        <f t="shared" si="15"/>
        <v>0</v>
      </c>
      <c r="S23" s="231">
        <f t="shared" si="15"/>
        <v>0</v>
      </c>
      <c r="T23" s="231">
        <f t="shared" si="15"/>
        <v>0</v>
      </c>
      <c r="U23" s="231">
        <f t="shared" si="15"/>
        <v>0</v>
      </c>
      <c r="V23" s="231">
        <f t="shared" si="15"/>
        <v>0</v>
      </c>
      <c r="W23" s="231">
        <f t="shared" si="15"/>
        <v>0</v>
      </c>
      <c r="X23" s="231">
        <f t="shared" si="15"/>
        <v>0</v>
      </c>
      <c r="Y23" s="231">
        <f t="shared" si="15"/>
        <v>0</v>
      </c>
      <c r="Z23" s="231">
        <f t="shared" si="15"/>
        <v>0</v>
      </c>
      <c r="AA23" s="231">
        <f t="shared" si="15"/>
        <v>0</v>
      </c>
      <c r="AB23" s="231">
        <f t="shared" si="15"/>
        <v>0</v>
      </c>
      <c r="AC23" s="231">
        <f t="shared" si="15"/>
        <v>0</v>
      </c>
      <c r="AD23" s="231">
        <f t="shared" si="15"/>
        <v>0</v>
      </c>
      <c r="AE23" s="231">
        <f t="shared" ref="AE23:AF23" si="16">(AE11-AE5)/AE5</f>
        <v>0</v>
      </c>
      <c r="AF23" s="231">
        <f t="shared" si="16"/>
        <v>0</v>
      </c>
      <c r="AG23" s="231">
        <f t="shared" ref="AG23" si="17">(AG11-AG5)/AG5</f>
        <v>-8.6667414443541285E-3</v>
      </c>
    </row>
    <row r="24" spans="2:33" x14ac:dyDescent="0.25">
      <c r="B24" s="31" t="s">
        <v>277</v>
      </c>
      <c r="D24" s="231">
        <f t="shared" ref="D24:AD24" si="18">(D12-D6)/D6</f>
        <v>0</v>
      </c>
      <c r="E24" s="231">
        <f t="shared" si="18"/>
        <v>0</v>
      </c>
      <c r="F24" s="231">
        <f t="shared" si="18"/>
        <v>0</v>
      </c>
      <c r="G24" s="231">
        <f t="shared" si="18"/>
        <v>0</v>
      </c>
      <c r="H24" s="231">
        <f t="shared" si="18"/>
        <v>0</v>
      </c>
      <c r="I24" s="231">
        <f t="shared" si="18"/>
        <v>0</v>
      </c>
      <c r="J24" s="231">
        <f t="shared" si="18"/>
        <v>0</v>
      </c>
      <c r="K24" s="231">
        <f t="shared" si="18"/>
        <v>0</v>
      </c>
      <c r="L24" s="231">
        <f t="shared" si="18"/>
        <v>0</v>
      </c>
      <c r="M24" s="231">
        <f t="shared" si="18"/>
        <v>0</v>
      </c>
      <c r="N24" s="231">
        <f t="shared" si="18"/>
        <v>0</v>
      </c>
      <c r="O24" s="231">
        <f t="shared" si="18"/>
        <v>0</v>
      </c>
      <c r="P24" s="231">
        <f t="shared" si="18"/>
        <v>0</v>
      </c>
      <c r="Q24" s="231">
        <f t="shared" si="18"/>
        <v>0</v>
      </c>
      <c r="R24" s="231">
        <f t="shared" si="18"/>
        <v>0</v>
      </c>
      <c r="S24" s="231">
        <f t="shared" si="18"/>
        <v>0</v>
      </c>
      <c r="T24" s="231">
        <f t="shared" si="18"/>
        <v>0</v>
      </c>
      <c r="U24" s="231">
        <f t="shared" si="18"/>
        <v>0</v>
      </c>
      <c r="V24" s="231">
        <f t="shared" si="18"/>
        <v>0</v>
      </c>
      <c r="W24" s="231">
        <f t="shared" si="18"/>
        <v>0</v>
      </c>
      <c r="X24" s="231">
        <f t="shared" si="18"/>
        <v>0</v>
      </c>
      <c r="Y24" s="231">
        <f t="shared" si="18"/>
        <v>0</v>
      </c>
      <c r="Z24" s="231">
        <f t="shared" si="18"/>
        <v>0</v>
      </c>
      <c r="AA24" s="231">
        <f t="shared" si="18"/>
        <v>0</v>
      </c>
      <c r="AB24" s="231">
        <f t="shared" si="18"/>
        <v>0</v>
      </c>
      <c r="AC24" s="231">
        <f t="shared" si="18"/>
        <v>0</v>
      </c>
      <c r="AD24" s="231">
        <f t="shared" si="18"/>
        <v>0</v>
      </c>
      <c r="AE24" s="231">
        <f t="shared" ref="AE24:AF24" si="19">(AE12-AE6)/AE6</f>
        <v>0</v>
      </c>
      <c r="AF24" s="231">
        <f t="shared" si="19"/>
        <v>0</v>
      </c>
      <c r="AG24" s="231">
        <f t="shared" ref="AG24" si="20">(AG12-AG6)/AG6</f>
        <v>0</v>
      </c>
    </row>
    <row r="25" spans="2:33" x14ac:dyDescent="0.25">
      <c r="B25" s="31" t="s">
        <v>278</v>
      </c>
      <c r="D25" s="231">
        <f t="shared" ref="D25:AD25" si="21">(D13-D7)/D7</f>
        <v>0</v>
      </c>
      <c r="E25" s="231">
        <f t="shared" si="21"/>
        <v>0</v>
      </c>
      <c r="F25" s="231">
        <f t="shared" si="21"/>
        <v>0</v>
      </c>
      <c r="G25" s="231">
        <f t="shared" si="21"/>
        <v>0</v>
      </c>
      <c r="H25" s="231">
        <f t="shared" si="21"/>
        <v>0</v>
      </c>
      <c r="I25" s="231">
        <f t="shared" si="21"/>
        <v>0</v>
      </c>
      <c r="J25" s="231">
        <f t="shared" si="21"/>
        <v>0</v>
      </c>
      <c r="K25" s="231">
        <f t="shared" si="21"/>
        <v>0</v>
      </c>
      <c r="L25" s="231">
        <f t="shared" si="21"/>
        <v>0</v>
      </c>
      <c r="M25" s="231">
        <f t="shared" si="21"/>
        <v>0</v>
      </c>
      <c r="N25" s="231">
        <f t="shared" si="21"/>
        <v>0</v>
      </c>
      <c r="O25" s="231">
        <f t="shared" si="21"/>
        <v>0</v>
      </c>
      <c r="P25" s="231">
        <f t="shared" si="21"/>
        <v>0</v>
      </c>
      <c r="Q25" s="231">
        <f t="shared" si="21"/>
        <v>0</v>
      </c>
      <c r="R25" s="231">
        <f t="shared" si="21"/>
        <v>0</v>
      </c>
      <c r="S25" s="231">
        <f t="shared" si="21"/>
        <v>0</v>
      </c>
      <c r="T25" s="231">
        <f t="shared" si="21"/>
        <v>0</v>
      </c>
      <c r="U25" s="231">
        <f t="shared" si="21"/>
        <v>0</v>
      </c>
      <c r="V25" s="231">
        <f t="shared" si="21"/>
        <v>0</v>
      </c>
      <c r="W25" s="231">
        <f t="shared" si="21"/>
        <v>0</v>
      </c>
      <c r="X25" s="231">
        <f t="shared" si="21"/>
        <v>0</v>
      </c>
      <c r="Y25" s="231">
        <f t="shared" si="21"/>
        <v>0</v>
      </c>
      <c r="Z25" s="231">
        <f t="shared" si="21"/>
        <v>0</v>
      </c>
      <c r="AA25" s="231">
        <f t="shared" si="21"/>
        <v>0</v>
      </c>
      <c r="AB25" s="231">
        <f t="shared" si="21"/>
        <v>0</v>
      </c>
      <c r="AC25" s="231">
        <f t="shared" si="21"/>
        <v>0</v>
      </c>
      <c r="AD25" s="231">
        <f t="shared" si="21"/>
        <v>0</v>
      </c>
      <c r="AE25" s="231">
        <f t="shared" ref="AE25:AF25" si="22">(AE13-AE7)/AE7</f>
        <v>0</v>
      </c>
      <c r="AF25" s="231">
        <f t="shared" si="22"/>
        <v>0</v>
      </c>
      <c r="AG25" s="231">
        <f t="shared" ref="AG25" si="23">(AG13-AG7)/AG7</f>
        <v>0</v>
      </c>
    </row>
  </sheetData>
  <pageMargins left="0.7" right="0.7" top="0.75" bottom="0.75" header="0.3" footer="0.3"/>
  <pageSetup paperSize="9" orientation="portrait" horizontalDpi="90" verticalDpi="9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23B238-428A-46F5-883E-E2C5D3532FF2}">
  <sheetPr>
    <tabColor rgb="FFFFC000"/>
  </sheetPr>
  <dimension ref="B1:AG54"/>
  <sheetViews>
    <sheetView zoomScale="75" zoomScaleNormal="75" workbookViewId="0">
      <pane ySplit="1" topLeftCell="A23" activePane="bottomLeft" state="frozen"/>
      <selection pane="bottomLeft" activeCell="AF5" sqref="AF5"/>
    </sheetView>
  </sheetViews>
  <sheetFormatPr defaultRowHeight="15" x14ac:dyDescent="0.25"/>
  <cols>
    <col min="1" max="1" width="3.85546875" style="31" customWidth="1"/>
    <col min="2" max="2" width="40" style="31" bestFit="1" customWidth="1"/>
    <col min="3" max="3" width="9.7109375" style="31" bestFit="1" customWidth="1"/>
    <col min="4" max="5" width="9.28515625" style="31" bestFit="1" customWidth="1"/>
    <col min="6" max="13" width="8.7109375" style="31" bestFit="1" customWidth="1"/>
    <col min="14" max="18" width="7.5703125" style="31" bestFit="1" customWidth="1"/>
    <col min="19" max="19" width="8" style="31" bestFit="1" customWidth="1"/>
    <col min="20" max="20" width="8.7109375" style="31" bestFit="1" customWidth="1"/>
    <col min="21" max="21" width="8" style="31" bestFit="1" customWidth="1"/>
    <col min="22" max="22" width="8.7109375" style="31" bestFit="1" customWidth="1"/>
    <col min="23" max="25" width="8" style="31" bestFit="1" customWidth="1"/>
    <col min="26" max="32" width="8.7109375" style="31" bestFit="1" customWidth="1"/>
    <col min="33" max="16384" width="9.140625" style="31"/>
  </cols>
  <sheetData>
    <row r="1" spans="2:33" ht="18" x14ac:dyDescent="0.35">
      <c r="B1" s="225" t="s">
        <v>330</v>
      </c>
      <c r="C1" s="225"/>
    </row>
    <row r="2" spans="2:33" x14ac:dyDescent="0.25">
      <c r="B2" s="225"/>
      <c r="C2" s="225"/>
      <c r="D2" s="228">
        <v>1990</v>
      </c>
      <c r="E2" s="228">
        <v>1991</v>
      </c>
      <c r="F2" s="228">
        <v>1992</v>
      </c>
      <c r="G2" s="228">
        <v>1993</v>
      </c>
      <c r="H2" s="228">
        <v>1994</v>
      </c>
      <c r="I2" s="228">
        <v>1995</v>
      </c>
      <c r="J2" s="228">
        <v>1996</v>
      </c>
      <c r="K2" s="228">
        <v>1997</v>
      </c>
      <c r="L2" s="228">
        <v>1998</v>
      </c>
      <c r="M2" s="228">
        <v>1999</v>
      </c>
      <c r="N2" s="228">
        <v>2000</v>
      </c>
      <c r="O2" s="228">
        <v>2001</v>
      </c>
      <c r="P2" s="228">
        <v>2002</v>
      </c>
      <c r="Q2" s="228">
        <v>2003</v>
      </c>
      <c r="R2" s="228">
        <v>2004</v>
      </c>
      <c r="S2" s="228">
        <v>2005</v>
      </c>
      <c r="T2" s="228">
        <v>2006</v>
      </c>
      <c r="U2" s="228">
        <v>2007</v>
      </c>
      <c r="V2" s="228">
        <v>2008</v>
      </c>
      <c r="W2" s="228">
        <v>2009</v>
      </c>
      <c r="X2" s="228">
        <v>2010</v>
      </c>
      <c r="Y2" s="228">
        <v>2011</v>
      </c>
      <c r="Z2" s="228">
        <v>2012</v>
      </c>
      <c r="AA2" s="228">
        <v>2013</v>
      </c>
      <c r="AB2" s="228">
        <v>2014</v>
      </c>
      <c r="AC2" s="228">
        <v>2015</v>
      </c>
      <c r="AD2" s="228">
        <v>2016</v>
      </c>
      <c r="AE2" s="228">
        <v>2017</v>
      </c>
      <c r="AF2" s="228">
        <v>2018</v>
      </c>
      <c r="AG2" s="228">
        <v>2019</v>
      </c>
    </row>
    <row r="3" spans="2:33" x14ac:dyDescent="0.25">
      <c r="B3" s="225" t="s">
        <v>333</v>
      </c>
      <c r="C3" s="225"/>
      <c r="D3" s="228"/>
      <c r="E3" s="228"/>
      <c r="F3" s="228"/>
      <c r="G3" s="228"/>
      <c r="H3" s="228"/>
      <c r="I3" s="228"/>
      <c r="J3" s="228"/>
      <c r="K3" s="228"/>
      <c r="L3" s="228"/>
      <c r="M3" s="228"/>
      <c r="N3" s="228"/>
      <c r="O3" s="228"/>
      <c r="P3" s="228"/>
      <c r="Q3" s="228"/>
      <c r="R3" s="228"/>
      <c r="S3" s="228"/>
      <c r="T3" s="228"/>
      <c r="U3" s="228"/>
      <c r="V3" s="228"/>
      <c r="W3" s="228"/>
      <c r="X3" s="228"/>
      <c r="Y3" s="228"/>
      <c r="Z3" s="228"/>
      <c r="AA3" s="228"/>
      <c r="AB3" s="228"/>
      <c r="AC3" s="228"/>
      <c r="AD3" s="228"/>
      <c r="AE3" s="228"/>
      <c r="AF3" s="228"/>
      <c r="AG3" s="228"/>
    </row>
    <row r="4" spans="2:33" ht="18" x14ac:dyDescent="0.35">
      <c r="B4" s="31" t="s">
        <v>279</v>
      </c>
      <c r="C4" s="31" t="s">
        <v>308</v>
      </c>
      <c r="D4" s="229">
        <v>920.89240419815701</v>
      </c>
      <c r="E4" s="229">
        <v>930.45351077595569</v>
      </c>
      <c r="F4" s="229">
        <v>932.06554098300126</v>
      </c>
      <c r="G4" s="229">
        <v>939.77243908461571</v>
      </c>
      <c r="H4" s="229">
        <v>943.74653443632178</v>
      </c>
      <c r="I4" s="229">
        <v>954.38787329766387</v>
      </c>
      <c r="J4" s="229">
        <v>990.05905139609013</v>
      </c>
      <c r="K4" s="229">
        <v>1023.215121449112</v>
      </c>
      <c r="L4" s="229">
        <v>1036.7830255393253</v>
      </c>
      <c r="M4" s="229">
        <v>1000.2627187601007</v>
      </c>
      <c r="N4" s="229">
        <v>960.23271134017273</v>
      </c>
      <c r="O4" s="229">
        <v>970.0292694192342</v>
      </c>
      <c r="P4" s="229">
        <v>973.58665726946037</v>
      </c>
      <c r="Q4" s="229">
        <v>972.15236921545306</v>
      </c>
      <c r="R4" s="229">
        <v>959.54273839287384</v>
      </c>
      <c r="S4" s="229">
        <v>984.88136647672275</v>
      </c>
      <c r="T4" s="229">
        <v>1011.8576925085074</v>
      </c>
      <c r="U4" s="229">
        <v>983.86211549492123</v>
      </c>
      <c r="V4" s="229">
        <v>1002.400487455273</v>
      </c>
      <c r="W4" s="229">
        <v>994.21086051762938</v>
      </c>
      <c r="X4" s="229">
        <v>969.90780750499641</v>
      </c>
      <c r="Y4" s="229">
        <v>963.28039187831246</v>
      </c>
      <c r="Z4" s="229">
        <v>1046.7535952844962</v>
      </c>
      <c r="AA4" s="229">
        <v>1053.1602449302779</v>
      </c>
      <c r="AB4" s="229">
        <v>1034.2921780770264</v>
      </c>
      <c r="AC4" s="229">
        <v>1089.6574785916005</v>
      </c>
      <c r="AD4" s="229">
        <v>1124.4782207186963</v>
      </c>
      <c r="AE4" s="229">
        <v>1157.2477439565478</v>
      </c>
      <c r="AF4" s="229">
        <v>1188.5003409149224</v>
      </c>
      <c r="AG4" s="229">
        <v>1140.5901505855518</v>
      </c>
    </row>
    <row r="5" spans="2:33" ht="18" x14ac:dyDescent="0.35">
      <c r="B5" s="31" t="s">
        <v>280</v>
      </c>
      <c r="C5" s="31" t="s">
        <v>308</v>
      </c>
      <c r="D5" s="229">
        <v>99.189801230398729</v>
      </c>
      <c r="E5" s="229">
        <v>105.68212565645953</v>
      </c>
      <c r="F5" s="229">
        <v>108.93575057794584</v>
      </c>
      <c r="G5" s="229">
        <v>111.38089737469615</v>
      </c>
      <c r="H5" s="229">
        <v>106.29564855422416</v>
      </c>
      <c r="I5" s="229">
        <v>103.67410890348583</v>
      </c>
      <c r="J5" s="229">
        <v>103.12093067809187</v>
      </c>
      <c r="K5" s="229">
        <v>99.935413388996778</v>
      </c>
      <c r="L5" s="229">
        <v>105.98619821346598</v>
      </c>
      <c r="M5" s="229">
        <v>105.43079808426938</v>
      </c>
      <c r="N5" s="229">
        <v>98.411768969369973</v>
      </c>
      <c r="O5" s="229">
        <v>92.473928464637225</v>
      </c>
      <c r="P5" s="229">
        <v>83.497130393302001</v>
      </c>
      <c r="Q5" s="229">
        <v>80.815363776392786</v>
      </c>
      <c r="R5" s="229">
        <v>83.064627198785828</v>
      </c>
      <c r="S5" s="229">
        <v>79.782498059775847</v>
      </c>
      <c r="T5" s="229">
        <v>76.384152539842802</v>
      </c>
      <c r="U5" s="229">
        <v>69.832602290269335</v>
      </c>
      <c r="V5" s="229">
        <v>63.147567244505019</v>
      </c>
      <c r="W5" s="229">
        <v>58.552051843683216</v>
      </c>
      <c r="X5" s="229">
        <v>54.049685602467179</v>
      </c>
      <c r="Y5" s="229">
        <v>55.267295340243905</v>
      </c>
      <c r="Z5" s="229">
        <v>60.094095242006787</v>
      </c>
      <c r="AA5" s="229">
        <v>60.918467709763171</v>
      </c>
      <c r="AB5" s="229">
        <v>62.03113468186281</v>
      </c>
      <c r="AC5" s="229">
        <v>60.213022113181523</v>
      </c>
      <c r="AD5" s="229">
        <v>59.805512103059108</v>
      </c>
      <c r="AE5" s="229">
        <v>64.601855134901825</v>
      </c>
      <c r="AF5" s="229">
        <v>63.411359609748907</v>
      </c>
      <c r="AG5" s="229">
        <v>62.502419962140429</v>
      </c>
    </row>
    <row r="6" spans="2:33" ht="18" x14ac:dyDescent="0.35">
      <c r="B6" s="31" t="s">
        <v>281</v>
      </c>
      <c r="C6" s="31" t="s">
        <v>308</v>
      </c>
      <c r="D6" s="229">
        <v>206.49364238426236</v>
      </c>
      <c r="E6" s="229">
        <v>224.57644586033553</v>
      </c>
      <c r="F6" s="229">
        <v>239.92350524495779</v>
      </c>
      <c r="G6" s="229">
        <v>255.27452704042454</v>
      </c>
      <c r="H6" s="229">
        <v>255.21241283456541</v>
      </c>
      <c r="I6" s="229">
        <v>258.5970017018052</v>
      </c>
      <c r="J6" s="229">
        <v>275.34357093322353</v>
      </c>
      <c r="K6" s="229">
        <v>285.19208843331586</v>
      </c>
      <c r="L6" s="229">
        <v>299.7151234923648</v>
      </c>
      <c r="M6" s="229">
        <v>297.88908744512838</v>
      </c>
      <c r="N6" s="229">
        <v>291.6410623811019</v>
      </c>
      <c r="O6" s="229">
        <v>301.56697669577602</v>
      </c>
      <c r="P6" s="229">
        <v>304.39281097999697</v>
      </c>
      <c r="Q6" s="229">
        <v>291.74706370293535</v>
      </c>
      <c r="R6" s="229">
        <v>286.9967547889633</v>
      </c>
      <c r="S6" s="229">
        <v>284.4562345807758</v>
      </c>
      <c r="T6" s="229">
        <v>268.75199801723494</v>
      </c>
      <c r="U6" s="229">
        <v>259.24642717573505</v>
      </c>
      <c r="V6" s="229">
        <v>245.18787548031983</v>
      </c>
      <c r="W6" s="229">
        <v>237.97780439021707</v>
      </c>
      <c r="X6" s="229">
        <v>249.12232400140687</v>
      </c>
      <c r="Y6" s="229">
        <v>257.44469846950687</v>
      </c>
      <c r="Z6" s="229">
        <v>252.99685130608492</v>
      </c>
      <c r="AA6" s="229">
        <v>253.62030249375476</v>
      </c>
      <c r="AB6" s="229">
        <v>256.73399226234375</v>
      </c>
      <c r="AC6" s="229">
        <v>250.63450295104377</v>
      </c>
      <c r="AD6" s="229">
        <v>259.64132923859057</v>
      </c>
      <c r="AE6" s="229">
        <v>261.38328019500932</v>
      </c>
      <c r="AF6" s="229">
        <v>264.35670061970262</v>
      </c>
      <c r="AG6" s="229">
        <v>266.37839095000106</v>
      </c>
    </row>
    <row r="7" spans="2:33" ht="18" x14ac:dyDescent="0.35">
      <c r="B7" s="31" t="s">
        <v>282</v>
      </c>
      <c r="C7" s="31" t="s">
        <v>308</v>
      </c>
      <c r="D7" s="229">
        <v>61.576071550356829</v>
      </c>
      <c r="E7" s="229">
        <v>59.848201856192418</v>
      </c>
      <c r="F7" s="229">
        <v>69.608775663430293</v>
      </c>
      <c r="G7" s="229">
        <v>59.804838097212723</v>
      </c>
      <c r="H7" s="229">
        <v>58.133141863565761</v>
      </c>
      <c r="I7" s="229">
        <v>50.21278123601455</v>
      </c>
      <c r="J7" s="229">
        <v>58.268993221801878</v>
      </c>
      <c r="K7" s="229">
        <v>55.703539996780819</v>
      </c>
      <c r="L7" s="229">
        <v>55.256930820517439</v>
      </c>
      <c r="M7" s="229">
        <v>54.604493297183176</v>
      </c>
      <c r="N7" s="229">
        <v>54.738105944042381</v>
      </c>
      <c r="O7" s="229">
        <v>57.343091614680233</v>
      </c>
      <c r="P7" s="229">
        <v>55.604048695065678</v>
      </c>
      <c r="Q7" s="229">
        <v>62.32764326340746</v>
      </c>
      <c r="R7" s="229">
        <v>63.307407491407439</v>
      </c>
      <c r="S7" s="229">
        <v>64.142660622503868</v>
      </c>
      <c r="T7" s="229">
        <v>64.376997712673585</v>
      </c>
      <c r="U7" s="229">
        <v>60.559472808230431</v>
      </c>
      <c r="V7" s="229">
        <v>60.919318827971999</v>
      </c>
      <c r="W7" s="229">
        <v>69.106601285821299</v>
      </c>
      <c r="X7" s="229">
        <v>69.333227221937051</v>
      </c>
      <c r="Y7" s="229">
        <v>69.715704972783243</v>
      </c>
      <c r="Z7" s="229">
        <v>81.068815664606959</v>
      </c>
      <c r="AA7" s="229">
        <v>85.259223993954947</v>
      </c>
      <c r="AB7" s="229">
        <v>87.579186538090227</v>
      </c>
      <c r="AC7" s="229">
        <v>95.51387392381568</v>
      </c>
      <c r="AD7" s="229">
        <v>96.410331793989315</v>
      </c>
      <c r="AE7" s="229">
        <v>99.144727500580288</v>
      </c>
      <c r="AF7" s="229">
        <v>102.02248370603321</v>
      </c>
      <c r="AG7" s="229">
        <v>102.7983049291168</v>
      </c>
    </row>
    <row r="9" spans="2:33" x14ac:dyDescent="0.25">
      <c r="B9" s="225" t="s">
        <v>391</v>
      </c>
      <c r="C9" s="225"/>
    </row>
    <row r="10" spans="2:33" ht="18" x14ac:dyDescent="0.35">
      <c r="B10" s="31" t="s">
        <v>279</v>
      </c>
      <c r="C10" s="31" t="s">
        <v>308</v>
      </c>
      <c r="D10" s="229">
        <v>920.89240419815701</v>
      </c>
      <c r="E10" s="229">
        <v>930.45351077595569</v>
      </c>
      <c r="F10" s="229">
        <v>932.06554098300126</v>
      </c>
      <c r="G10" s="229">
        <v>939.77243908461571</v>
      </c>
      <c r="H10" s="229">
        <v>943.74653443632178</v>
      </c>
      <c r="I10" s="229">
        <v>954.38787329766387</v>
      </c>
      <c r="J10" s="229">
        <v>990.05905139609013</v>
      </c>
      <c r="K10" s="229">
        <v>1023.215121449112</v>
      </c>
      <c r="L10" s="229">
        <v>1036.7830255393253</v>
      </c>
      <c r="M10" s="229">
        <v>1000.2627187601007</v>
      </c>
      <c r="N10" s="229">
        <v>960.23271134017273</v>
      </c>
      <c r="O10" s="229">
        <v>970.0292694192342</v>
      </c>
      <c r="P10" s="229">
        <v>973.58665726946037</v>
      </c>
      <c r="Q10" s="229">
        <v>972.15236921545306</v>
      </c>
      <c r="R10" s="229">
        <v>959.54273839287384</v>
      </c>
      <c r="S10" s="229">
        <v>984.88136647672275</v>
      </c>
      <c r="T10" s="229">
        <v>1011.8576925085074</v>
      </c>
      <c r="U10" s="229">
        <v>983.86211549492123</v>
      </c>
      <c r="V10" s="229">
        <v>1002.400487455273</v>
      </c>
      <c r="W10" s="229">
        <v>994.21086051762938</v>
      </c>
      <c r="X10" s="229">
        <v>969.90780750499641</v>
      </c>
      <c r="Y10" s="229">
        <v>963.28039187831246</v>
      </c>
      <c r="Z10" s="229">
        <v>1046.7535952844962</v>
      </c>
      <c r="AA10" s="229">
        <v>1053.1602449302779</v>
      </c>
      <c r="AB10" s="229">
        <v>1034.2921780770264</v>
      </c>
      <c r="AC10" s="229">
        <v>1089.6574785916005</v>
      </c>
      <c r="AD10" s="229">
        <v>1124.4782207186963</v>
      </c>
      <c r="AE10" s="229">
        <v>1157.2477439565478</v>
      </c>
      <c r="AF10" s="229">
        <v>1188.8276631388169</v>
      </c>
      <c r="AG10" s="229">
        <v>1140.4960032134511</v>
      </c>
    </row>
    <row r="11" spans="2:33" ht="18" x14ac:dyDescent="0.35">
      <c r="B11" s="31" t="s">
        <v>280</v>
      </c>
      <c r="C11" s="31" t="s">
        <v>308</v>
      </c>
      <c r="D11" s="229">
        <v>99.189801230398729</v>
      </c>
      <c r="E11" s="229">
        <v>105.68212565645953</v>
      </c>
      <c r="F11" s="229">
        <v>108.93575057794584</v>
      </c>
      <c r="G11" s="229">
        <v>111.38089737469615</v>
      </c>
      <c r="H11" s="229">
        <v>106.29564855422416</v>
      </c>
      <c r="I11" s="229">
        <v>103.67410890348583</v>
      </c>
      <c r="J11" s="229">
        <v>103.12093067809187</v>
      </c>
      <c r="K11" s="229">
        <v>99.935413388996778</v>
      </c>
      <c r="L11" s="229">
        <v>105.98619821346598</v>
      </c>
      <c r="M11" s="229">
        <v>105.43079808426938</v>
      </c>
      <c r="N11" s="229">
        <v>98.411768969369973</v>
      </c>
      <c r="O11" s="229">
        <v>92.473928464637225</v>
      </c>
      <c r="P11" s="229">
        <v>83.497130393302001</v>
      </c>
      <c r="Q11" s="229">
        <v>80.815363776392786</v>
      </c>
      <c r="R11" s="229">
        <v>83.064627198785828</v>
      </c>
      <c r="S11" s="229">
        <v>79.782498059775847</v>
      </c>
      <c r="T11" s="229">
        <v>76.384152539842802</v>
      </c>
      <c r="U11" s="229">
        <v>69.832602290269335</v>
      </c>
      <c r="V11" s="229">
        <v>63.147567244505019</v>
      </c>
      <c r="W11" s="229">
        <v>58.552051843683216</v>
      </c>
      <c r="X11" s="229">
        <v>54.049685602467179</v>
      </c>
      <c r="Y11" s="229">
        <v>55.267295340243905</v>
      </c>
      <c r="Z11" s="229">
        <v>60.094095242006787</v>
      </c>
      <c r="AA11" s="229">
        <v>60.918467709763171</v>
      </c>
      <c r="AB11" s="229">
        <v>62.03113468186281</v>
      </c>
      <c r="AC11" s="229">
        <v>60.213022113181523</v>
      </c>
      <c r="AD11" s="229">
        <v>59.805512103059108</v>
      </c>
      <c r="AE11" s="229">
        <v>64.601855134901825</v>
      </c>
      <c r="AF11" s="229">
        <v>63.411359609748907</v>
      </c>
      <c r="AG11" s="229">
        <v>62.049360069329765</v>
      </c>
    </row>
    <row r="12" spans="2:33" ht="18" x14ac:dyDescent="0.35">
      <c r="B12" s="31" t="s">
        <v>281</v>
      </c>
      <c r="C12" s="31" t="s">
        <v>308</v>
      </c>
      <c r="D12" s="229">
        <v>206.49364238426236</v>
      </c>
      <c r="E12" s="229">
        <v>224.57644586033553</v>
      </c>
      <c r="F12" s="229">
        <v>239.92350524495779</v>
      </c>
      <c r="G12" s="229">
        <v>255.27452704042454</v>
      </c>
      <c r="H12" s="229">
        <v>255.21241283456541</v>
      </c>
      <c r="I12" s="229">
        <v>258.5970017018052</v>
      </c>
      <c r="J12" s="229">
        <v>275.34357093322353</v>
      </c>
      <c r="K12" s="229">
        <v>285.19208843331586</v>
      </c>
      <c r="L12" s="229">
        <v>299.7151234923648</v>
      </c>
      <c r="M12" s="229">
        <v>297.88908744512838</v>
      </c>
      <c r="N12" s="229">
        <v>291.6410623811019</v>
      </c>
      <c r="O12" s="229">
        <v>301.56697669577602</v>
      </c>
      <c r="P12" s="229">
        <v>304.39281097999697</v>
      </c>
      <c r="Q12" s="229">
        <v>291.74706370293535</v>
      </c>
      <c r="R12" s="229">
        <v>286.9967547889633</v>
      </c>
      <c r="S12" s="229">
        <v>284.4562345807758</v>
      </c>
      <c r="T12" s="229">
        <v>268.75199801723494</v>
      </c>
      <c r="U12" s="229">
        <v>259.24642717573505</v>
      </c>
      <c r="V12" s="229">
        <v>245.18787548031983</v>
      </c>
      <c r="W12" s="229">
        <v>237.97780439021707</v>
      </c>
      <c r="X12" s="229">
        <v>249.12232400140687</v>
      </c>
      <c r="Y12" s="229">
        <v>257.44469846950687</v>
      </c>
      <c r="Z12" s="229">
        <v>252.99685130608492</v>
      </c>
      <c r="AA12" s="229">
        <v>253.62030249375476</v>
      </c>
      <c r="AB12" s="229">
        <v>256.73399226234375</v>
      </c>
      <c r="AC12" s="229">
        <v>250.63450295104377</v>
      </c>
      <c r="AD12" s="229">
        <v>259.64132923859057</v>
      </c>
      <c r="AE12" s="229">
        <v>261.38328019500932</v>
      </c>
      <c r="AF12" s="229">
        <v>264.35670061970262</v>
      </c>
      <c r="AG12" s="229">
        <v>266.37839095000106</v>
      </c>
    </row>
    <row r="13" spans="2:33" ht="18" x14ac:dyDescent="0.35">
      <c r="B13" s="31" t="s">
        <v>282</v>
      </c>
      <c r="C13" s="31" t="s">
        <v>308</v>
      </c>
      <c r="D13" s="229">
        <v>61.576071550356829</v>
      </c>
      <c r="E13" s="229">
        <v>59.848201856192418</v>
      </c>
      <c r="F13" s="229">
        <v>69.608775663430293</v>
      </c>
      <c r="G13" s="229">
        <v>59.804838097212723</v>
      </c>
      <c r="H13" s="229">
        <v>58.133141863565761</v>
      </c>
      <c r="I13" s="229">
        <v>50.21278123601455</v>
      </c>
      <c r="J13" s="229">
        <v>58.268993221801878</v>
      </c>
      <c r="K13" s="229">
        <v>55.703539996780819</v>
      </c>
      <c r="L13" s="229">
        <v>55.256930820517439</v>
      </c>
      <c r="M13" s="229">
        <v>54.604493297183176</v>
      </c>
      <c r="N13" s="229">
        <v>54.738105944042381</v>
      </c>
      <c r="O13" s="229">
        <v>57.343091614680233</v>
      </c>
      <c r="P13" s="229">
        <v>55.604048695065678</v>
      </c>
      <c r="Q13" s="229">
        <v>62.32764326340746</v>
      </c>
      <c r="R13" s="229">
        <v>63.307407491407439</v>
      </c>
      <c r="S13" s="229">
        <v>64.142660622503868</v>
      </c>
      <c r="T13" s="229">
        <v>64.376997712673585</v>
      </c>
      <c r="U13" s="229">
        <v>60.559472808230431</v>
      </c>
      <c r="V13" s="229">
        <v>60.919318827971999</v>
      </c>
      <c r="W13" s="229">
        <v>69.106601285821299</v>
      </c>
      <c r="X13" s="229">
        <v>69.333227221937051</v>
      </c>
      <c r="Y13" s="229">
        <v>69.715704972783243</v>
      </c>
      <c r="Z13" s="229">
        <v>81.068815664606959</v>
      </c>
      <c r="AA13" s="229">
        <v>85.259223993954947</v>
      </c>
      <c r="AB13" s="229">
        <v>87.579186538090227</v>
      </c>
      <c r="AC13" s="229">
        <v>95.51387392381568</v>
      </c>
      <c r="AD13" s="229">
        <v>96.410331793989315</v>
      </c>
      <c r="AE13" s="229">
        <v>99.169206411456543</v>
      </c>
      <c r="AF13" s="229">
        <v>102.07144152778571</v>
      </c>
      <c r="AG13" s="229">
        <v>102.87174166174555</v>
      </c>
    </row>
    <row r="14" spans="2:33" x14ac:dyDescent="0.25">
      <c r="D14" s="230"/>
      <c r="E14" s="230"/>
      <c r="F14" s="230"/>
      <c r="G14" s="230"/>
      <c r="H14" s="230"/>
      <c r="I14" s="230"/>
      <c r="J14" s="230"/>
      <c r="K14" s="230"/>
      <c r="L14" s="230"/>
      <c r="M14" s="230"/>
      <c r="N14" s="230"/>
      <c r="O14" s="230"/>
      <c r="P14" s="230"/>
      <c r="Q14" s="230"/>
      <c r="R14" s="230"/>
      <c r="S14" s="230"/>
      <c r="T14" s="230"/>
      <c r="U14" s="230"/>
      <c r="V14" s="230"/>
      <c r="W14" s="230"/>
      <c r="X14" s="230"/>
      <c r="Y14" s="230"/>
      <c r="Z14" s="230"/>
      <c r="AA14" s="230"/>
      <c r="AB14" s="230"/>
      <c r="AC14" s="230"/>
      <c r="AD14" s="230"/>
      <c r="AE14" s="230"/>
      <c r="AF14" s="230"/>
      <c r="AG14" s="230"/>
    </row>
    <row r="15" spans="2:33" x14ac:dyDescent="0.25">
      <c r="D15" s="230"/>
      <c r="E15" s="230"/>
      <c r="F15" s="230"/>
      <c r="G15" s="230"/>
      <c r="H15" s="230"/>
      <c r="I15" s="230"/>
      <c r="J15" s="230"/>
      <c r="K15" s="230"/>
      <c r="L15" s="230"/>
      <c r="M15" s="230"/>
      <c r="N15" s="230"/>
      <c r="O15" s="230"/>
      <c r="P15" s="230"/>
      <c r="Q15" s="230"/>
      <c r="R15" s="230"/>
      <c r="S15" s="230"/>
      <c r="T15" s="230"/>
      <c r="U15" s="230"/>
      <c r="V15" s="230"/>
      <c r="W15" s="230"/>
      <c r="X15" s="230"/>
      <c r="Y15" s="230"/>
      <c r="Z15" s="230"/>
      <c r="AA15" s="230"/>
      <c r="AB15" s="230"/>
      <c r="AC15" s="230"/>
      <c r="AD15" s="230"/>
      <c r="AE15" s="230"/>
      <c r="AF15" s="230"/>
      <c r="AG15" s="230"/>
    </row>
    <row r="16" spans="2:33" ht="18" x14ac:dyDescent="0.35">
      <c r="B16" s="31" t="s">
        <v>279</v>
      </c>
      <c r="C16" s="31" t="s">
        <v>308</v>
      </c>
      <c r="D16" s="230">
        <f>D10-D4</f>
        <v>0</v>
      </c>
      <c r="E16" s="230">
        <f t="shared" ref="E16:AD16" si="0">E10-E4</f>
        <v>0</v>
      </c>
      <c r="F16" s="230">
        <f t="shared" si="0"/>
        <v>0</v>
      </c>
      <c r="G16" s="230">
        <f t="shared" si="0"/>
        <v>0</v>
      </c>
      <c r="H16" s="230">
        <f t="shared" si="0"/>
        <v>0</v>
      </c>
      <c r="I16" s="230">
        <f t="shared" si="0"/>
        <v>0</v>
      </c>
      <c r="J16" s="230">
        <f t="shared" si="0"/>
        <v>0</v>
      </c>
      <c r="K16" s="230">
        <f t="shared" si="0"/>
        <v>0</v>
      </c>
      <c r="L16" s="230">
        <f t="shared" si="0"/>
        <v>0</v>
      </c>
      <c r="M16" s="230">
        <f t="shared" si="0"/>
        <v>0</v>
      </c>
      <c r="N16" s="230">
        <f t="shared" si="0"/>
        <v>0</v>
      </c>
      <c r="O16" s="230">
        <f t="shared" si="0"/>
        <v>0</v>
      </c>
      <c r="P16" s="230">
        <f t="shared" si="0"/>
        <v>0</v>
      </c>
      <c r="Q16" s="230">
        <f t="shared" si="0"/>
        <v>0</v>
      </c>
      <c r="R16" s="230">
        <f t="shared" si="0"/>
        <v>0</v>
      </c>
      <c r="S16" s="230">
        <f t="shared" si="0"/>
        <v>0</v>
      </c>
      <c r="T16" s="230">
        <f t="shared" si="0"/>
        <v>0</v>
      </c>
      <c r="U16" s="230">
        <f t="shared" si="0"/>
        <v>0</v>
      </c>
      <c r="V16" s="230">
        <f t="shared" si="0"/>
        <v>0</v>
      </c>
      <c r="W16" s="230">
        <f t="shared" si="0"/>
        <v>0</v>
      </c>
      <c r="X16" s="230">
        <f t="shared" si="0"/>
        <v>0</v>
      </c>
      <c r="Y16" s="230">
        <f t="shared" si="0"/>
        <v>0</v>
      </c>
      <c r="Z16" s="230">
        <f t="shared" si="0"/>
        <v>0</v>
      </c>
      <c r="AA16" s="230">
        <f t="shared" si="0"/>
        <v>0</v>
      </c>
      <c r="AB16" s="230">
        <f t="shared" si="0"/>
        <v>0</v>
      </c>
      <c r="AC16" s="230">
        <f t="shared" si="0"/>
        <v>0</v>
      </c>
      <c r="AD16" s="230">
        <f t="shared" si="0"/>
        <v>0</v>
      </c>
      <c r="AE16" s="230">
        <f t="shared" ref="AE16:AF16" si="1">AE10-AE4</f>
        <v>0</v>
      </c>
      <c r="AF16" s="230">
        <f t="shared" si="1"/>
        <v>0.32732222389449817</v>
      </c>
      <c r="AG16" s="230">
        <f t="shared" ref="AG16" si="2">AG10-AG4</f>
        <v>-9.4147372100678695E-2</v>
      </c>
    </row>
    <row r="17" spans="2:33" ht="18" x14ac:dyDescent="0.35">
      <c r="B17" s="31" t="s">
        <v>280</v>
      </c>
      <c r="C17" s="31" t="s">
        <v>308</v>
      </c>
      <c r="D17" s="230">
        <f t="shared" ref="D17:AD19" si="3">D11-D5</f>
        <v>0</v>
      </c>
      <c r="E17" s="230">
        <f t="shared" si="3"/>
        <v>0</v>
      </c>
      <c r="F17" s="230">
        <f t="shared" si="3"/>
        <v>0</v>
      </c>
      <c r="G17" s="230">
        <f t="shared" si="3"/>
        <v>0</v>
      </c>
      <c r="H17" s="230">
        <f t="shared" si="3"/>
        <v>0</v>
      </c>
      <c r="I17" s="230">
        <f t="shared" si="3"/>
        <v>0</v>
      </c>
      <c r="J17" s="230">
        <f t="shared" si="3"/>
        <v>0</v>
      </c>
      <c r="K17" s="230">
        <f t="shared" si="3"/>
        <v>0</v>
      </c>
      <c r="L17" s="230">
        <f t="shared" si="3"/>
        <v>0</v>
      </c>
      <c r="M17" s="230">
        <f t="shared" si="3"/>
        <v>0</v>
      </c>
      <c r="N17" s="230">
        <f t="shared" si="3"/>
        <v>0</v>
      </c>
      <c r="O17" s="230">
        <f t="shared" si="3"/>
        <v>0</v>
      </c>
      <c r="P17" s="230">
        <f t="shared" si="3"/>
        <v>0</v>
      </c>
      <c r="Q17" s="230">
        <f t="shared" si="3"/>
        <v>0</v>
      </c>
      <c r="R17" s="230">
        <f t="shared" si="3"/>
        <v>0</v>
      </c>
      <c r="S17" s="230">
        <f t="shared" si="3"/>
        <v>0</v>
      </c>
      <c r="T17" s="230">
        <f t="shared" si="3"/>
        <v>0</v>
      </c>
      <c r="U17" s="230">
        <f t="shared" si="3"/>
        <v>0</v>
      </c>
      <c r="V17" s="230">
        <f t="shared" si="3"/>
        <v>0</v>
      </c>
      <c r="W17" s="230">
        <f t="shared" si="3"/>
        <v>0</v>
      </c>
      <c r="X17" s="230">
        <f t="shared" si="3"/>
        <v>0</v>
      </c>
      <c r="Y17" s="230">
        <f t="shared" si="3"/>
        <v>0</v>
      </c>
      <c r="Z17" s="230">
        <f t="shared" si="3"/>
        <v>0</v>
      </c>
      <c r="AA17" s="230">
        <f t="shared" si="3"/>
        <v>0</v>
      </c>
      <c r="AB17" s="230">
        <f t="shared" si="3"/>
        <v>0</v>
      </c>
      <c r="AC17" s="230">
        <f t="shared" si="3"/>
        <v>0</v>
      </c>
      <c r="AD17" s="230">
        <f t="shared" si="3"/>
        <v>0</v>
      </c>
      <c r="AE17" s="230">
        <f t="shared" ref="AE17:AF17" si="4">AE11-AE5</f>
        <v>0</v>
      </c>
      <c r="AF17" s="230">
        <f t="shared" si="4"/>
        <v>0</v>
      </c>
      <c r="AG17" s="230">
        <f t="shared" ref="AG17" si="5">AG11-AG5</f>
        <v>-0.45305989281066417</v>
      </c>
    </row>
    <row r="18" spans="2:33" ht="18" x14ac:dyDescent="0.35">
      <c r="B18" s="31" t="s">
        <v>281</v>
      </c>
      <c r="C18" s="31" t="s">
        <v>308</v>
      </c>
      <c r="D18" s="230">
        <f t="shared" si="3"/>
        <v>0</v>
      </c>
      <c r="E18" s="230">
        <f t="shared" si="3"/>
        <v>0</v>
      </c>
      <c r="F18" s="230">
        <f t="shared" si="3"/>
        <v>0</v>
      </c>
      <c r="G18" s="230">
        <f t="shared" si="3"/>
        <v>0</v>
      </c>
      <c r="H18" s="230">
        <f t="shared" si="3"/>
        <v>0</v>
      </c>
      <c r="I18" s="230">
        <f t="shared" si="3"/>
        <v>0</v>
      </c>
      <c r="J18" s="230">
        <f t="shared" si="3"/>
        <v>0</v>
      </c>
      <c r="K18" s="230">
        <f t="shared" si="3"/>
        <v>0</v>
      </c>
      <c r="L18" s="230">
        <f t="shared" si="3"/>
        <v>0</v>
      </c>
      <c r="M18" s="230">
        <f t="shared" si="3"/>
        <v>0</v>
      </c>
      <c r="N18" s="230">
        <f t="shared" si="3"/>
        <v>0</v>
      </c>
      <c r="O18" s="230">
        <f t="shared" si="3"/>
        <v>0</v>
      </c>
      <c r="P18" s="230">
        <f t="shared" si="3"/>
        <v>0</v>
      </c>
      <c r="Q18" s="230">
        <f t="shared" si="3"/>
        <v>0</v>
      </c>
      <c r="R18" s="230">
        <f t="shared" si="3"/>
        <v>0</v>
      </c>
      <c r="S18" s="230">
        <f t="shared" si="3"/>
        <v>0</v>
      </c>
      <c r="T18" s="230">
        <f t="shared" si="3"/>
        <v>0</v>
      </c>
      <c r="U18" s="230">
        <f t="shared" si="3"/>
        <v>0</v>
      </c>
      <c r="V18" s="230">
        <f t="shared" si="3"/>
        <v>0</v>
      </c>
      <c r="W18" s="230">
        <f t="shared" si="3"/>
        <v>0</v>
      </c>
      <c r="X18" s="230">
        <f t="shared" si="3"/>
        <v>0</v>
      </c>
      <c r="Y18" s="230">
        <f t="shared" si="3"/>
        <v>0</v>
      </c>
      <c r="Z18" s="230">
        <f t="shared" si="3"/>
        <v>0</v>
      </c>
      <c r="AA18" s="230">
        <f t="shared" si="3"/>
        <v>0</v>
      </c>
      <c r="AB18" s="230">
        <f t="shared" si="3"/>
        <v>0</v>
      </c>
      <c r="AC18" s="230">
        <f t="shared" si="3"/>
        <v>0</v>
      </c>
      <c r="AD18" s="230">
        <f t="shared" si="3"/>
        <v>0</v>
      </c>
      <c r="AE18" s="230">
        <f t="shared" ref="AE18:AF18" si="6">AE12-AE6</f>
        <v>0</v>
      </c>
      <c r="AF18" s="230">
        <f t="shared" si="6"/>
        <v>0</v>
      </c>
      <c r="AG18" s="230">
        <f t="shared" ref="AG18" si="7">AG12-AG6</f>
        <v>0</v>
      </c>
    </row>
    <row r="19" spans="2:33" ht="18" x14ac:dyDescent="0.35">
      <c r="B19" s="31" t="s">
        <v>282</v>
      </c>
      <c r="C19" s="31" t="s">
        <v>308</v>
      </c>
      <c r="D19" s="230">
        <f t="shared" si="3"/>
        <v>0</v>
      </c>
      <c r="E19" s="230">
        <f t="shared" si="3"/>
        <v>0</v>
      </c>
      <c r="F19" s="230">
        <f t="shared" si="3"/>
        <v>0</v>
      </c>
      <c r="G19" s="230">
        <f t="shared" si="3"/>
        <v>0</v>
      </c>
      <c r="H19" s="230">
        <f t="shared" si="3"/>
        <v>0</v>
      </c>
      <c r="I19" s="230">
        <f t="shared" si="3"/>
        <v>0</v>
      </c>
      <c r="J19" s="230">
        <f t="shared" si="3"/>
        <v>0</v>
      </c>
      <c r="K19" s="230">
        <f t="shared" si="3"/>
        <v>0</v>
      </c>
      <c r="L19" s="230">
        <f t="shared" si="3"/>
        <v>0</v>
      </c>
      <c r="M19" s="230">
        <f t="shared" si="3"/>
        <v>0</v>
      </c>
      <c r="N19" s="230">
        <f t="shared" si="3"/>
        <v>0</v>
      </c>
      <c r="O19" s="230">
        <f t="shared" si="3"/>
        <v>0</v>
      </c>
      <c r="P19" s="230">
        <f t="shared" si="3"/>
        <v>0</v>
      </c>
      <c r="Q19" s="230">
        <f t="shared" si="3"/>
        <v>0</v>
      </c>
      <c r="R19" s="230">
        <f t="shared" si="3"/>
        <v>0</v>
      </c>
      <c r="S19" s="230">
        <f t="shared" si="3"/>
        <v>0</v>
      </c>
      <c r="T19" s="230">
        <f t="shared" si="3"/>
        <v>0</v>
      </c>
      <c r="U19" s="230">
        <f t="shared" si="3"/>
        <v>0</v>
      </c>
      <c r="V19" s="230">
        <f t="shared" si="3"/>
        <v>0</v>
      </c>
      <c r="W19" s="230">
        <f t="shared" si="3"/>
        <v>0</v>
      </c>
      <c r="X19" s="230">
        <f t="shared" si="3"/>
        <v>0</v>
      </c>
      <c r="Y19" s="230">
        <f t="shared" si="3"/>
        <v>0</v>
      </c>
      <c r="Z19" s="230">
        <f t="shared" si="3"/>
        <v>0</v>
      </c>
      <c r="AA19" s="230">
        <f t="shared" si="3"/>
        <v>0</v>
      </c>
      <c r="AB19" s="230">
        <f t="shared" si="3"/>
        <v>0</v>
      </c>
      <c r="AC19" s="230">
        <f t="shared" si="3"/>
        <v>0</v>
      </c>
      <c r="AD19" s="230">
        <f t="shared" si="3"/>
        <v>0</v>
      </c>
      <c r="AE19" s="230">
        <f t="shared" ref="AE19:AF19" si="8">AE13-AE7</f>
        <v>2.4478910876254645E-2</v>
      </c>
      <c r="AF19" s="230">
        <f t="shared" si="8"/>
        <v>4.8957821752495079E-2</v>
      </c>
      <c r="AG19" s="230">
        <f t="shared" ref="AG19" si="9">AG13-AG7</f>
        <v>7.3436732628749724E-2</v>
      </c>
    </row>
    <row r="22" spans="2:33" x14ac:dyDescent="0.25">
      <c r="B22" s="31" t="s">
        <v>279</v>
      </c>
      <c r="D22" s="231">
        <f t="shared" ref="D22:AD22" si="10">(D10-D4)/D4</f>
        <v>0</v>
      </c>
      <c r="E22" s="231">
        <f t="shared" si="10"/>
        <v>0</v>
      </c>
      <c r="F22" s="231">
        <f t="shared" si="10"/>
        <v>0</v>
      </c>
      <c r="G22" s="231">
        <f t="shared" si="10"/>
        <v>0</v>
      </c>
      <c r="H22" s="231">
        <f t="shared" si="10"/>
        <v>0</v>
      </c>
      <c r="I22" s="231">
        <f t="shared" si="10"/>
        <v>0</v>
      </c>
      <c r="J22" s="231">
        <f t="shared" si="10"/>
        <v>0</v>
      </c>
      <c r="K22" s="231">
        <f t="shared" si="10"/>
        <v>0</v>
      </c>
      <c r="L22" s="231">
        <f t="shared" si="10"/>
        <v>0</v>
      </c>
      <c r="M22" s="231">
        <f t="shared" si="10"/>
        <v>0</v>
      </c>
      <c r="N22" s="231">
        <f t="shared" si="10"/>
        <v>0</v>
      </c>
      <c r="O22" s="231">
        <f t="shared" si="10"/>
        <v>0</v>
      </c>
      <c r="P22" s="231">
        <f t="shared" si="10"/>
        <v>0</v>
      </c>
      <c r="Q22" s="231">
        <f t="shared" si="10"/>
        <v>0</v>
      </c>
      <c r="R22" s="231">
        <f t="shared" si="10"/>
        <v>0</v>
      </c>
      <c r="S22" s="231">
        <f t="shared" si="10"/>
        <v>0</v>
      </c>
      <c r="T22" s="231">
        <f t="shared" si="10"/>
        <v>0</v>
      </c>
      <c r="U22" s="231">
        <f t="shared" si="10"/>
        <v>0</v>
      </c>
      <c r="V22" s="231">
        <f t="shared" si="10"/>
        <v>0</v>
      </c>
      <c r="W22" s="231">
        <f t="shared" si="10"/>
        <v>0</v>
      </c>
      <c r="X22" s="231">
        <f t="shared" si="10"/>
        <v>0</v>
      </c>
      <c r="Y22" s="231">
        <f t="shared" si="10"/>
        <v>0</v>
      </c>
      <c r="Z22" s="231">
        <f t="shared" si="10"/>
        <v>0</v>
      </c>
      <c r="AA22" s="231">
        <f t="shared" si="10"/>
        <v>0</v>
      </c>
      <c r="AB22" s="231">
        <f t="shared" si="10"/>
        <v>0</v>
      </c>
      <c r="AC22" s="231">
        <f t="shared" si="10"/>
        <v>0</v>
      </c>
      <c r="AD22" s="231">
        <f t="shared" si="10"/>
        <v>0</v>
      </c>
      <c r="AE22" s="231">
        <f t="shared" ref="AE22:AF22" si="11">(AE10-AE4)/AE4</f>
        <v>0</v>
      </c>
      <c r="AF22" s="231">
        <f t="shared" si="11"/>
        <v>2.7540776609497769E-4</v>
      </c>
      <c r="AG22" s="231">
        <f t="shared" ref="AG22" si="12">(AG10-AG4)/AG4</f>
        <v>-8.2542683760986087E-5</v>
      </c>
    </row>
    <row r="23" spans="2:33" x14ac:dyDescent="0.25">
      <c r="B23" s="31" t="s">
        <v>280</v>
      </c>
      <c r="D23" s="231">
        <f t="shared" ref="D23:AD23" si="13">(D11-D5)/D5</f>
        <v>0</v>
      </c>
      <c r="E23" s="231">
        <f t="shared" si="13"/>
        <v>0</v>
      </c>
      <c r="F23" s="231">
        <f t="shared" si="13"/>
        <v>0</v>
      </c>
      <c r="G23" s="231">
        <f t="shared" si="13"/>
        <v>0</v>
      </c>
      <c r="H23" s="231">
        <f t="shared" si="13"/>
        <v>0</v>
      </c>
      <c r="I23" s="231">
        <f t="shared" si="13"/>
        <v>0</v>
      </c>
      <c r="J23" s="231">
        <f t="shared" si="13"/>
        <v>0</v>
      </c>
      <c r="K23" s="231">
        <f t="shared" si="13"/>
        <v>0</v>
      </c>
      <c r="L23" s="231">
        <f t="shared" si="13"/>
        <v>0</v>
      </c>
      <c r="M23" s="231">
        <f t="shared" si="13"/>
        <v>0</v>
      </c>
      <c r="N23" s="231">
        <f t="shared" si="13"/>
        <v>0</v>
      </c>
      <c r="O23" s="231">
        <f t="shared" si="13"/>
        <v>0</v>
      </c>
      <c r="P23" s="231">
        <f t="shared" si="13"/>
        <v>0</v>
      </c>
      <c r="Q23" s="231">
        <f t="shared" si="13"/>
        <v>0</v>
      </c>
      <c r="R23" s="231">
        <f t="shared" si="13"/>
        <v>0</v>
      </c>
      <c r="S23" s="231">
        <f t="shared" si="13"/>
        <v>0</v>
      </c>
      <c r="T23" s="231">
        <f t="shared" si="13"/>
        <v>0</v>
      </c>
      <c r="U23" s="231">
        <f t="shared" si="13"/>
        <v>0</v>
      </c>
      <c r="V23" s="231">
        <f t="shared" si="13"/>
        <v>0</v>
      </c>
      <c r="W23" s="231">
        <f t="shared" si="13"/>
        <v>0</v>
      </c>
      <c r="X23" s="231">
        <f t="shared" si="13"/>
        <v>0</v>
      </c>
      <c r="Y23" s="231">
        <f t="shared" si="13"/>
        <v>0</v>
      </c>
      <c r="Z23" s="231">
        <f t="shared" si="13"/>
        <v>0</v>
      </c>
      <c r="AA23" s="231">
        <f t="shared" si="13"/>
        <v>0</v>
      </c>
      <c r="AB23" s="231">
        <f t="shared" si="13"/>
        <v>0</v>
      </c>
      <c r="AC23" s="231">
        <f t="shared" si="13"/>
        <v>0</v>
      </c>
      <c r="AD23" s="231">
        <f t="shared" si="13"/>
        <v>0</v>
      </c>
      <c r="AE23" s="231">
        <f t="shared" ref="AE23:AF23" si="14">(AE11-AE5)/AE5</f>
        <v>0</v>
      </c>
      <c r="AF23" s="231">
        <f t="shared" si="14"/>
        <v>0</v>
      </c>
      <c r="AG23" s="231">
        <f t="shared" ref="AG23" si="15">(AG11-AG5)/AG5</f>
        <v>-7.2486776205640674E-3</v>
      </c>
    </row>
    <row r="24" spans="2:33" x14ac:dyDescent="0.25">
      <c r="B24" s="31" t="s">
        <v>281</v>
      </c>
      <c r="D24" s="231">
        <f t="shared" ref="D24:AD24" si="16">(D12-D6)/D6</f>
        <v>0</v>
      </c>
      <c r="E24" s="231">
        <f t="shared" si="16"/>
        <v>0</v>
      </c>
      <c r="F24" s="231">
        <f t="shared" si="16"/>
        <v>0</v>
      </c>
      <c r="G24" s="231">
        <f t="shared" si="16"/>
        <v>0</v>
      </c>
      <c r="H24" s="231">
        <f t="shared" si="16"/>
        <v>0</v>
      </c>
      <c r="I24" s="231">
        <f t="shared" si="16"/>
        <v>0</v>
      </c>
      <c r="J24" s="231">
        <f t="shared" si="16"/>
        <v>0</v>
      </c>
      <c r="K24" s="231">
        <f t="shared" si="16"/>
        <v>0</v>
      </c>
      <c r="L24" s="231">
        <f t="shared" si="16"/>
        <v>0</v>
      </c>
      <c r="M24" s="231">
        <f t="shared" si="16"/>
        <v>0</v>
      </c>
      <c r="N24" s="231">
        <f t="shared" si="16"/>
        <v>0</v>
      </c>
      <c r="O24" s="231">
        <f t="shared" si="16"/>
        <v>0</v>
      </c>
      <c r="P24" s="231">
        <f t="shared" si="16"/>
        <v>0</v>
      </c>
      <c r="Q24" s="231">
        <f t="shared" si="16"/>
        <v>0</v>
      </c>
      <c r="R24" s="231">
        <f t="shared" si="16"/>
        <v>0</v>
      </c>
      <c r="S24" s="231">
        <f t="shared" si="16"/>
        <v>0</v>
      </c>
      <c r="T24" s="231">
        <f t="shared" si="16"/>
        <v>0</v>
      </c>
      <c r="U24" s="231">
        <f t="shared" si="16"/>
        <v>0</v>
      </c>
      <c r="V24" s="231">
        <f t="shared" si="16"/>
        <v>0</v>
      </c>
      <c r="W24" s="231">
        <f t="shared" si="16"/>
        <v>0</v>
      </c>
      <c r="X24" s="231">
        <f t="shared" si="16"/>
        <v>0</v>
      </c>
      <c r="Y24" s="231">
        <f t="shared" si="16"/>
        <v>0</v>
      </c>
      <c r="Z24" s="231">
        <f t="shared" si="16"/>
        <v>0</v>
      </c>
      <c r="AA24" s="231">
        <f t="shared" si="16"/>
        <v>0</v>
      </c>
      <c r="AB24" s="231">
        <f t="shared" si="16"/>
        <v>0</v>
      </c>
      <c r="AC24" s="231">
        <f t="shared" si="16"/>
        <v>0</v>
      </c>
      <c r="AD24" s="231">
        <f t="shared" si="16"/>
        <v>0</v>
      </c>
      <c r="AE24" s="231">
        <f t="shared" ref="AE24:AF24" si="17">(AE12-AE6)/AE6</f>
        <v>0</v>
      </c>
      <c r="AF24" s="231">
        <f t="shared" si="17"/>
        <v>0</v>
      </c>
      <c r="AG24" s="231">
        <f t="shared" ref="AG24" si="18">(AG12-AG6)/AG6</f>
        <v>0</v>
      </c>
    </row>
    <row r="25" spans="2:33" x14ac:dyDescent="0.25">
      <c r="B25" s="31" t="s">
        <v>282</v>
      </c>
      <c r="D25" s="231">
        <f t="shared" ref="D25:AD25" si="19">(D13-D7)/D7</f>
        <v>0</v>
      </c>
      <c r="E25" s="231">
        <f t="shared" si="19"/>
        <v>0</v>
      </c>
      <c r="F25" s="231">
        <f t="shared" si="19"/>
        <v>0</v>
      </c>
      <c r="G25" s="231">
        <f t="shared" si="19"/>
        <v>0</v>
      </c>
      <c r="H25" s="231">
        <f t="shared" si="19"/>
        <v>0</v>
      </c>
      <c r="I25" s="231">
        <f t="shared" si="19"/>
        <v>0</v>
      </c>
      <c r="J25" s="231">
        <f t="shared" si="19"/>
        <v>0</v>
      </c>
      <c r="K25" s="231">
        <f t="shared" si="19"/>
        <v>0</v>
      </c>
      <c r="L25" s="231">
        <f t="shared" si="19"/>
        <v>0</v>
      </c>
      <c r="M25" s="231">
        <f t="shared" si="19"/>
        <v>0</v>
      </c>
      <c r="N25" s="231">
        <f t="shared" si="19"/>
        <v>0</v>
      </c>
      <c r="O25" s="231">
        <f t="shared" si="19"/>
        <v>0</v>
      </c>
      <c r="P25" s="231">
        <f t="shared" si="19"/>
        <v>0</v>
      </c>
      <c r="Q25" s="231">
        <f t="shared" si="19"/>
        <v>0</v>
      </c>
      <c r="R25" s="231">
        <f t="shared" si="19"/>
        <v>0</v>
      </c>
      <c r="S25" s="231">
        <f t="shared" si="19"/>
        <v>0</v>
      </c>
      <c r="T25" s="231">
        <f t="shared" si="19"/>
        <v>0</v>
      </c>
      <c r="U25" s="231">
        <f t="shared" si="19"/>
        <v>0</v>
      </c>
      <c r="V25" s="231">
        <f t="shared" si="19"/>
        <v>0</v>
      </c>
      <c r="W25" s="231">
        <f t="shared" si="19"/>
        <v>0</v>
      </c>
      <c r="X25" s="231">
        <f t="shared" si="19"/>
        <v>0</v>
      </c>
      <c r="Y25" s="231">
        <f t="shared" si="19"/>
        <v>0</v>
      </c>
      <c r="Z25" s="231">
        <f t="shared" si="19"/>
        <v>0</v>
      </c>
      <c r="AA25" s="231">
        <f t="shared" si="19"/>
        <v>0</v>
      </c>
      <c r="AB25" s="231">
        <f t="shared" si="19"/>
        <v>0</v>
      </c>
      <c r="AC25" s="231">
        <f t="shared" si="19"/>
        <v>0</v>
      </c>
      <c r="AD25" s="231">
        <f t="shared" si="19"/>
        <v>0</v>
      </c>
      <c r="AE25" s="231">
        <f t="shared" ref="AE25:AF25" si="20">(AE13-AE7)/AE7</f>
        <v>2.4690078326264369E-4</v>
      </c>
      <c r="AF25" s="231">
        <f t="shared" si="20"/>
        <v>4.7987286698059382E-4</v>
      </c>
      <c r="AG25" s="231">
        <f t="shared" ref="AG25" si="21">(AG13-AG7)/AG7</f>
        <v>7.1437688276462384E-4</v>
      </c>
    </row>
    <row r="28" spans="2:33" x14ac:dyDescent="0.25">
      <c r="B28" s="225" t="s">
        <v>298</v>
      </c>
      <c r="C28" s="225"/>
    </row>
    <row r="29" spans="2:33" x14ac:dyDescent="0.25">
      <c r="B29" s="225"/>
      <c r="C29" s="225"/>
      <c r="D29" s="228">
        <v>1990</v>
      </c>
      <c r="E29" s="228">
        <v>1991</v>
      </c>
      <c r="F29" s="228">
        <v>1992</v>
      </c>
      <c r="G29" s="228">
        <v>1993</v>
      </c>
      <c r="H29" s="228">
        <v>1994</v>
      </c>
      <c r="I29" s="228">
        <v>1995</v>
      </c>
      <c r="J29" s="228">
        <v>1996</v>
      </c>
      <c r="K29" s="228">
        <v>1997</v>
      </c>
      <c r="L29" s="228">
        <v>1998</v>
      </c>
      <c r="M29" s="228">
        <v>1999</v>
      </c>
      <c r="N29" s="228">
        <v>2000</v>
      </c>
      <c r="O29" s="228">
        <v>2001</v>
      </c>
      <c r="P29" s="228">
        <v>2002</v>
      </c>
      <c r="Q29" s="228">
        <v>2003</v>
      </c>
      <c r="R29" s="228">
        <v>2004</v>
      </c>
      <c r="S29" s="228">
        <v>2005</v>
      </c>
      <c r="T29" s="228">
        <v>2006</v>
      </c>
      <c r="U29" s="228">
        <v>2007</v>
      </c>
      <c r="V29" s="228">
        <v>2008</v>
      </c>
      <c r="W29" s="228">
        <v>2009</v>
      </c>
      <c r="X29" s="228">
        <v>2010</v>
      </c>
      <c r="Y29" s="228">
        <v>2011</v>
      </c>
      <c r="Z29" s="228">
        <v>2012</v>
      </c>
      <c r="AA29" s="228">
        <v>2013</v>
      </c>
      <c r="AB29" s="228">
        <v>2014</v>
      </c>
      <c r="AC29" s="228">
        <v>2015</v>
      </c>
      <c r="AD29" s="228">
        <v>2016</v>
      </c>
      <c r="AE29" s="228">
        <v>2017</v>
      </c>
      <c r="AF29" s="228">
        <v>2018</v>
      </c>
      <c r="AG29" s="228">
        <v>2019</v>
      </c>
    </row>
    <row r="30" spans="2:33" x14ac:dyDescent="0.25">
      <c r="B30" s="225" t="s">
        <v>333</v>
      </c>
      <c r="C30" s="225"/>
      <c r="D30" s="228"/>
      <c r="E30" s="228"/>
      <c r="F30" s="228"/>
      <c r="G30" s="228"/>
      <c r="H30" s="228"/>
      <c r="I30" s="228"/>
      <c r="J30" s="228"/>
      <c r="K30" s="228"/>
      <c r="L30" s="228"/>
      <c r="M30" s="228"/>
      <c r="N30" s="228"/>
      <c r="O30" s="228"/>
      <c r="P30" s="228"/>
      <c r="Q30" s="228"/>
      <c r="R30" s="228"/>
      <c r="S30" s="228"/>
      <c r="T30" s="228"/>
      <c r="U30" s="228"/>
      <c r="V30" s="228"/>
      <c r="W30" s="228"/>
      <c r="X30" s="228"/>
      <c r="Y30" s="228"/>
      <c r="Z30" s="228"/>
      <c r="AA30" s="228"/>
      <c r="AB30" s="228"/>
      <c r="AC30" s="228"/>
      <c r="AD30" s="228"/>
      <c r="AE30" s="228"/>
      <c r="AF30" s="228"/>
      <c r="AG30" s="228"/>
    </row>
    <row r="31" spans="2:33" ht="18" x14ac:dyDescent="0.35">
      <c r="B31" s="31" t="s">
        <v>279</v>
      </c>
      <c r="C31" s="31" t="s">
        <v>308</v>
      </c>
      <c r="D31" s="229">
        <v>257.64589282852126</v>
      </c>
      <c r="E31" s="229">
        <v>263.51406362786832</v>
      </c>
      <c r="F31" s="229">
        <v>268.70981646931415</v>
      </c>
      <c r="G31" s="229">
        <v>273.06249171689808</v>
      </c>
      <c r="H31" s="229">
        <v>276.28142593359388</v>
      </c>
      <c r="I31" s="229">
        <v>282.7825615317501</v>
      </c>
      <c r="J31" s="229">
        <v>297.55206685963697</v>
      </c>
      <c r="K31" s="229">
        <v>312.37340540415789</v>
      </c>
      <c r="L31" s="229">
        <v>318.7492813949134</v>
      </c>
      <c r="M31" s="229">
        <v>307.76473081902839</v>
      </c>
      <c r="N31" s="229">
        <v>295.62654575020355</v>
      </c>
      <c r="O31" s="229">
        <v>300.90471140854652</v>
      </c>
      <c r="P31" s="229">
        <v>305.42007984599684</v>
      </c>
      <c r="Q31" s="229">
        <v>306.0918812126672</v>
      </c>
      <c r="R31" s="229">
        <v>299.00901046592048</v>
      </c>
      <c r="S31" s="229">
        <v>315.91854692963602</v>
      </c>
      <c r="T31" s="229">
        <v>325.85723852990054</v>
      </c>
      <c r="U31" s="229">
        <v>307.52531581243682</v>
      </c>
      <c r="V31" s="229">
        <v>313.13893138335317</v>
      </c>
      <c r="W31" s="229">
        <v>307.22437140162464</v>
      </c>
      <c r="X31" s="229">
        <v>292.07220331589264</v>
      </c>
      <c r="Y31" s="229">
        <v>287.42433855604492</v>
      </c>
      <c r="Z31" s="229">
        <v>325.1410923461475</v>
      </c>
      <c r="AA31" s="229">
        <v>321.62809951271259</v>
      </c>
      <c r="AB31" s="229">
        <v>297.00436438186347</v>
      </c>
      <c r="AC31" s="229">
        <v>316.31367979476767</v>
      </c>
      <c r="AD31" s="229">
        <v>324.9713732839399</v>
      </c>
      <c r="AE31" s="229">
        <v>337.2725638816035</v>
      </c>
      <c r="AF31" s="229">
        <v>360.38663648958891</v>
      </c>
      <c r="AG31" s="229">
        <v>328.1707722684132</v>
      </c>
    </row>
    <row r="32" spans="2:33" ht="18" x14ac:dyDescent="0.35">
      <c r="B32" s="31" t="s">
        <v>280</v>
      </c>
      <c r="C32" s="31" t="s">
        <v>308</v>
      </c>
      <c r="D32" s="229">
        <v>22.672169152116503</v>
      </c>
      <c r="E32" s="229">
        <v>24.050398627210846</v>
      </c>
      <c r="F32" s="229">
        <v>24.798206476098656</v>
      </c>
      <c r="G32" s="229">
        <v>24.51923277631268</v>
      </c>
      <c r="H32" s="229">
        <v>23.822601369538507</v>
      </c>
      <c r="I32" s="229">
        <v>23.061308787800332</v>
      </c>
      <c r="J32" s="229">
        <v>22.570437354579902</v>
      </c>
      <c r="K32" s="229">
        <v>22.631965882671611</v>
      </c>
      <c r="L32" s="229">
        <v>25.000593596579396</v>
      </c>
      <c r="M32" s="229">
        <v>24.144250079038038</v>
      </c>
      <c r="N32" s="229">
        <v>23.051400297042587</v>
      </c>
      <c r="O32" s="229">
        <v>22.075961108950683</v>
      </c>
      <c r="P32" s="229">
        <v>21.296027544231045</v>
      </c>
      <c r="Q32" s="229">
        <v>20.61549297642572</v>
      </c>
      <c r="R32" s="229">
        <v>20.079149067756251</v>
      </c>
      <c r="S32" s="229">
        <v>19.846193295492053</v>
      </c>
      <c r="T32" s="229">
        <v>18.357213371586422</v>
      </c>
      <c r="U32" s="229">
        <v>16.781055282870845</v>
      </c>
      <c r="V32" s="229">
        <v>15.569703503952663</v>
      </c>
      <c r="W32" s="229">
        <v>14.571869052467102</v>
      </c>
      <c r="X32" s="229">
        <v>14.360469367129435</v>
      </c>
      <c r="Y32" s="229">
        <v>14.624679841908106</v>
      </c>
      <c r="Z32" s="229">
        <v>15.327256312872182</v>
      </c>
      <c r="AA32" s="229">
        <v>15.230084908763512</v>
      </c>
      <c r="AB32" s="229">
        <v>15.016565510033459</v>
      </c>
      <c r="AC32" s="229">
        <v>14.840739404234192</v>
      </c>
      <c r="AD32" s="229">
        <v>14.856726086065921</v>
      </c>
      <c r="AE32" s="229">
        <v>15.876792600839126</v>
      </c>
      <c r="AF32" s="229">
        <v>15.469805118073984</v>
      </c>
      <c r="AG32" s="229">
        <v>15.344513667326829</v>
      </c>
    </row>
    <row r="33" spans="2:33" ht="18" x14ac:dyDescent="0.35">
      <c r="B33" s="31" t="s">
        <v>281</v>
      </c>
      <c r="C33" s="31" t="s">
        <v>308</v>
      </c>
      <c r="D33" s="229">
        <v>10.079344251428571</v>
      </c>
      <c r="E33" s="229">
        <v>10.82579168</v>
      </c>
      <c r="F33" s="229">
        <v>11.43020805142857</v>
      </c>
      <c r="G33" s="229">
        <v>12.137459965714287</v>
      </c>
      <c r="H33" s="229">
        <v>12.142573645714286</v>
      </c>
      <c r="I33" s="229">
        <v>12.5052422</v>
      </c>
      <c r="J33" s="229">
        <v>13.277426611428574</v>
      </c>
      <c r="K33" s="229">
        <v>13.878649274285712</v>
      </c>
      <c r="L33" s="229">
        <v>14.645926051428569</v>
      </c>
      <c r="M33" s="229">
        <v>14.21075750285714</v>
      </c>
      <c r="N33" s="229">
        <v>13.624632371428572</v>
      </c>
      <c r="O33" s="229">
        <v>13.766597868571425</v>
      </c>
      <c r="P33" s="229">
        <v>13.945454914285714</v>
      </c>
      <c r="Q33" s="229">
        <v>13.54269173714286</v>
      </c>
      <c r="R33" s="229">
        <v>13.354159908571425</v>
      </c>
      <c r="S33" s="229">
        <v>13.166386702857142</v>
      </c>
      <c r="T33" s="229">
        <v>13.085420102857142</v>
      </c>
      <c r="U33" s="229">
        <v>12.210943359999998</v>
      </c>
      <c r="V33" s="229">
        <v>11.886833451428572</v>
      </c>
      <c r="W33" s="229">
        <v>11.622795234285713</v>
      </c>
      <c r="X33" s="229">
        <v>12.101504988571429</v>
      </c>
      <c r="Y33" s="229">
        <v>12.217040440000002</v>
      </c>
      <c r="Z33" s="229">
        <v>12.044982902857143</v>
      </c>
      <c r="AA33" s="229">
        <v>11.79806521142857</v>
      </c>
      <c r="AB33" s="229">
        <v>11.980265817142856</v>
      </c>
      <c r="AC33" s="229">
        <v>11.804930279999999</v>
      </c>
      <c r="AD33" s="229">
        <v>12.252761274285714</v>
      </c>
      <c r="AE33" s="229">
        <v>12.509522331428572</v>
      </c>
      <c r="AF33" s="229">
        <v>12.497740262857139</v>
      </c>
      <c r="AG33" s="229">
        <v>12.570099771428572</v>
      </c>
    </row>
    <row r="34" spans="2:33" ht="18" x14ac:dyDescent="0.35">
      <c r="B34" s="31" t="s">
        <v>282</v>
      </c>
      <c r="C34" s="31" t="s">
        <v>308</v>
      </c>
      <c r="D34" s="229">
        <v>11.178734419621488</v>
      </c>
      <c r="E34" s="229">
        <v>10.843742755692992</v>
      </c>
      <c r="F34" s="229">
        <v>10.916335206644019</v>
      </c>
      <c r="G34" s="229">
        <v>10.483764379711927</v>
      </c>
      <c r="H34" s="229">
        <v>10.611477193732714</v>
      </c>
      <c r="I34" s="229">
        <v>10.567719947098357</v>
      </c>
      <c r="J34" s="229">
        <v>11.092640753851281</v>
      </c>
      <c r="K34" s="229">
        <v>11.272275543032523</v>
      </c>
      <c r="L34" s="229">
        <v>11.330167669534601</v>
      </c>
      <c r="M34" s="229">
        <v>11.310152923896036</v>
      </c>
      <c r="N34" s="229">
        <v>10.545436280330554</v>
      </c>
      <c r="O34" s="229">
        <v>10.718600216357991</v>
      </c>
      <c r="P34" s="229">
        <v>10.61623522084329</v>
      </c>
      <c r="Q34" s="229">
        <v>10.742721973282428</v>
      </c>
      <c r="R34" s="229">
        <v>11.187443174787793</v>
      </c>
      <c r="S34" s="229">
        <v>11.380730027515227</v>
      </c>
      <c r="T34" s="229">
        <v>11.55502656368423</v>
      </c>
      <c r="U34" s="229">
        <v>11.364732670296853</v>
      </c>
      <c r="V34" s="229">
        <v>11.770825314247581</v>
      </c>
      <c r="W34" s="229">
        <v>12.603861637653502</v>
      </c>
      <c r="X34" s="229">
        <v>12.824222607746771</v>
      </c>
      <c r="Y34" s="229">
        <v>12.794692257027393</v>
      </c>
      <c r="Z34" s="229">
        <v>13.601508347741678</v>
      </c>
      <c r="AA34" s="229">
        <v>12.886565925550114</v>
      </c>
      <c r="AB34" s="229">
        <v>12.862317820156917</v>
      </c>
      <c r="AC34" s="229">
        <v>12.929554687128043</v>
      </c>
      <c r="AD34" s="229">
        <v>12.750890378798928</v>
      </c>
      <c r="AE34" s="229">
        <v>12.222994243884846</v>
      </c>
      <c r="AF34" s="229">
        <v>12.107860611826641</v>
      </c>
      <c r="AG34" s="229">
        <v>11.897941135077513</v>
      </c>
    </row>
    <row r="35" spans="2:33" ht="18" x14ac:dyDescent="0.35">
      <c r="B35" s="31" t="s">
        <v>299</v>
      </c>
      <c r="C35" s="31" t="s">
        <v>308</v>
      </c>
      <c r="D35" s="229">
        <v>187.40280268755794</v>
      </c>
      <c r="E35" s="229">
        <v>191.65990218811342</v>
      </c>
      <c r="F35" s="229">
        <v>194.14788793705765</v>
      </c>
      <c r="G35" s="229">
        <v>195.99548358380198</v>
      </c>
      <c r="H35" s="229">
        <v>198.02333241230596</v>
      </c>
      <c r="I35" s="229">
        <v>201.40062458204787</v>
      </c>
      <c r="J35" s="229">
        <v>210.01145344625962</v>
      </c>
      <c r="K35" s="229">
        <v>217.73593077320533</v>
      </c>
      <c r="L35" s="229">
        <v>222.68283085146564</v>
      </c>
      <c r="M35" s="229">
        <v>215.66252206138176</v>
      </c>
      <c r="N35" s="229">
        <v>207.04385687796022</v>
      </c>
      <c r="O35" s="229">
        <v>209.55291459556102</v>
      </c>
      <c r="P35" s="229">
        <v>211.1816681053661</v>
      </c>
      <c r="Q35" s="229">
        <v>210.92054083227711</v>
      </c>
      <c r="R35" s="229">
        <v>208.12658803965601</v>
      </c>
      <c r="S35" s="229">
        <v>213.21231500388041</v>
      </c>
      <c r="T35" s="229">
        <v>216.66671860825534</v>
      </c>
      <c r="U35" s="229">
        <v>205.99544051294171</v>
      </c>
      <c r="V35" s="229">
        <v>208.35643701107412</v>
      </c>
      <c r="W35" s="229">
        <v>205.86201690194196</v>
      </c>
      <c r="X35" s="229">
        <v>199.60375954469606</v>
      </c>
      <c r="Y35" s="229">
        <v>197.77625487706629</v>
      </c>
      <c r="Z35" s="229">
        <v>215.75399087480525</v>
      </c>
      <c r="AA35" s="229">
        <v>215.05511142146995</v>
      </c>
      <c r="AB35" s="229">
        <v>206.70788384999133</v>
      </c>
      <c r="AC35" s="229">
        <v>215.83828877022358</v>
      </c>
      <c r="AD35" s="229">
        <v>222.88496475229169</v>
      </c>
      <c r="AE35" s="229">
        <v>230.34092925049191</v>
      </c>
      <c r="AF35" s="229">
        <v>242.00229142202122</v>
      </c>
      <c r="AG35" s="229">
        <v>229.02829359420599</v>
      </c>
    </row>
    <row r="36" spans="2:33" x14ac:dyDescent="0.25">
      <c r="D36" s="229"/>
      <c r="E36" s="229"/>
      <c r="F36" s="229"/>
      <c r="G36" s="229"/>
      <c r="H36" s="229"/>
      <c r="I36" s="229"/>
      <c r="J36" s="229"/>
      <c r="K36" s="229"/>
      <c r="L36" s="229"/>
      <c r="M36" s="229"/>
      <c r="N36" s="229"/>
      <c r="O36" s="229"/>
      <c r="P36" s="229"/>
      <c r="Q36" s="229"/>
      <c r="R36" s="229"/>
      <c r="S36" s="229"/>
      <c r="T36" s="229"/>
      <c r="U36" s="229"/>
      <c r="V36" s="229"/>
      <c r="W36" s="229"/>
      <c r="X36" s="229"/>
      <c r="Y36" s="229"/>
      <c r="Z36" s="229"/>
      <c r="AA36" s="229"/>
      <c r="AB36" s="229"/>
      <c r="AC36" s="229"/>
      <c r="AD36" s="229"/>
      <c r="AE36" s="229"/>
      <c r="AF36" s="229"/>
      <c r="AG36" s="229"/>
    </row>
    <row r="37" spans="2:33" x14ac:dyDescent="0.25">
      <c r="B37" s="225" t="s">
        <v>391</v>
      </c>
      <c r="C37" s="225"/>
    </row>
    <row r="38" spans="2:33" ht="18" x14ac:dyDescent="0.35">
      <c r="B38" s="31" t="s">
        <v>279</v>
      </c>
      <c r="C38" s="31" t="s">
        <v>308</v>
      </c>
      <c r="D38" s="229">
        <v>257.57202339628691</v>
      </c>
      <c r="E38" s="229">
        <v>263.44103204682148</v>
      </c>
      <c r="F38" s="229">
        <v>268.63857121325316</v>
      </c>
      <c r="G38" s="229">
        <v>272.9907561189637</v>
      </c>
      <c r="H38" s="229">
        <v>276.20939149818213</v>
      </c>
      <c r="I38" s="229">
        <v>282.71020621143333</v>
      </c>
      <c r="J38" s="229">
        <v>297.47877622234603</v>
      </c>
      <c r="K38" s="229">
        <v>312.30020070391146</v>
      </c>
      <c r="L38" s="229">
        <v>318.67593993601946</v>
      </c>
      <c r="M38" s="229">
        <v>307.6924256708366</v>
      </c>
      <c r="N38" s="229">
        <v>295.55489048478267</v>
      </c>
      <c r="O38" s="229">
        <v>300.83236887934652</v>
      </c>
      <c r="P38" s="229">
        <v>305.3482492912234</v>
      </c>
      <c r="Q38" s="229">
        <v>306.01945157924996</v>
      </c>
      <c r="R38" s="229">
        <v>298.94202906047929</v>
      </c>
      <c r="S38" s="229">
        <v>315.84999218676086</v>
      </c>
      <c r="T38" s="229">
        <v>325.78544261118208</v>
      </c>
      <c r="U38" s="229">
        <v>307.46797164186813</v>
      </c>
      <c r="V38" s="229">
        <v>313.06713486141717</v>
      </c>
      <c r="W38" s="229">
        <v>307.16923948809443</v>
      </c>
      <c r="X38" s="229">
        <v>292.0154554427599</v>
      </c>
      <c r="Y38" s="229">
        <v>287.3702280023889</v>
      </c>
      <c r="Z38" s="229">
        <v>325.09899710169248</v>
      </c>
      <c r="AA38" s="229">
        <v>321.59218360376593</v>
      </c>
      <c r="AB38" s="229">
        <v>296.95936326701781</v>
      </c>
      <c r="AC38" s="229">
        <v>316.26564042635039</v>
      </c>
      <c r="AD38" s="229">
        <v>324.9355834856766</v>
      </c>
      <c r="AE38" s="229">
        <v>337.23949602611344</v>
      </c>
      <c r="AF38" s="229">
        <v>360.50459275849994</v>
      </c>
      <c r="AG38" s="229">
        <v>328.10519101326332</v>
      </c>
    </row>
    <row r="39" spans="2:33" ht="18" x14ac:dyDescent="0.35">
      <c r="B39" s="31" t="s">
        <v>280</v>
      </c>
      <c r="C39" s="31" t="s">
        <v>308</v>
      </c>
      <c r="D39" s="229">
        <v>22.672169152116503</v>
      </c>
      <c r="E39" s="229">
        <v>24.050398627210846</v>
      </c>
      <c r="F39" s="229">
        <v>24.798206476098656</v>
      </c>
      <c r="G39" s="229">
        <v>24.51923277631268</v>
      </c>
      <c r="H39" s="229">
        <v>23.822601369538507</v>
      </c>
      <c r="I39" s="229">
        <v>23.061308787800332</v>
      </c>
      <c r="J39" s="229">
        <v>22.570437354579902</v>
      </c>
      <c r="K39" s="229">
        <v>22.631965882671611</v>
      </c>
      <c r="L39" s="229">
        <v>25.000593596579396</v>
      </c>
      <c r="M39" s="229">
        <v>24.144250079038038</v>
      </c>
      <c r="N39" s="229">
        <v>23.051400297042587</v>
      </c>
      <c r="O39" s="229">
        <v>22.075961108950683</v>
      </c>
      <c r="P39" s="229">
        <v>21.296027544231045</v>
      </c>
      <c r="Q39" s="229">
        <v>20.61549297642572</v>
      </c>
      <c r="R39" s="229">
        <v>20.079149067756251</v>
      </c>
      <c r="S39" s="229">
        <v>19.846193295492053</v>
      </c>
      <c r="T39" s="229">
        <v>18.357213371586422</v>
      </c>
      <c r="U39" s="229">
        <v>16.781055282870845</v>
      </c>
      <c r="V39" s="229">
        <v>15.569703503952663</v>
      </c>
      <c r="W39" s="229">
        <v>14.571869052467102</v>
      </c>
      <c r="X39" s="229">
        <v>14.360469367129435</v>
      </c>
      <c r="Y39" s="229">
        <v>14.624679841908106</v>
      </c>
      <c r="Z39" s="229">
        <v>15.327256312872182</v>
      </c>
      <c r="AA39" s="229">
        <v>15.230084908763512</v>
      </c>
      <c r="AB39" s="229">
        <v>15.016565510033459</v>
      </c>
      <c r="AC39" s="229">
        <v>14.840739404234192</v>
      </c>
      <c r="AD39" s="229">
        <v>14.856726086065921</v>
      </c>
      <c r="AE39" s="229">
        <v>15.876792600839126</v>
      </c>
      <c r="AF39" s="229">
        <v>15.469805118073984</v>
      </c>
      <c r="AG39" s="229">
        <v>15.152658970912007</v>
      </c>
    </row>
    <row r="40" spans="2:33" ht="18" x14ac:dyDescent="0.35">
      <c r="B40" s="31" t="s">
        <v>281</v>
      </c>
      <c r="C40" s="31" t="s">
        <v>308</v>
      </c>
      <c r="D40" s="229">
        <v>10.079344251428571</v>
      </c>
      <c r="E40" s="229">
        <v>10.82579168</v>
      </c>
      <c r="F40" s="229">
        <v>11.43020805142857</v>
      </c>
      <c r="G40" s="229">
        <v>12.137459965714287</v>
      </c>
      <c r="H40" s="229">
        <v>12.142573645714286</v>
      </c>
      <c r="I40" s="229">
        <v>12.5052422</v>
      </c>
      <c r="J40" s="229">
        <v>13.277426611428574</v>
      </c>
      <c r="K40" s="229">
        <v>13.878649274285712</v>
      </c>
      <c r="L40" s="229">
        <v>14.645926051428569</v>
      </c>
      <c r="M40" s="229">
        <v>14.21075750285714</v>
      </c>
      <c r="N40" s="229">
        <v>13.624632371428572</v>
      </c>
      <c r="O40" s="229">
        <v>13.766597868571425</v>
      </c>
      <c r="P40" s="229">
        <v>13.945454914285714</v>
      </c>
      <c r="Q40" s="229">
        <v>13.54269173714286</v>
      </c>
      <c r="R40" s="229">
        <v>13.354159908571425</v>
      </c>
      <c r="S40" s="229">
        <v>13.166386702857142</v>
      </c>
      <c r="T40" s="229">
        <v>13.085420102857142</v>
      </c>
      <c r="U40" s="229">
        <v>12.210943359999998</v>
      </c>
      <c r="V40" s="229">
        <v>11.886833451428572</v>
      </c>
      <c r="W40" s="229">
        <v>11.622795234285713</v>
      </c>
      <c r="X40" s="229">
        <v>12.101504988571429</v>
      </c>
      <c r="Y40" s="229">
        <v>12.217040440000002</v>
      </c>
      <c r="Z40" s="229">
        <v>12.044982902857143</v>
      </c>
      <c r="AA40" s="229">
        <v>11.79806521142857</v>
      </c>
      <c r="AB40" s="229">
        <v>11.980265817142856</v>
      </c>
      <c r="AC40" s="229">
        <v>11.804930279999999</v>
      </c>
      <c r="AD40" s="229">
        <v>12.252761274285712</v>
      </c>
      <c r="AE40" s="229">
        <v>12.509522331428572</v>
      </c>
      <c r="AF40" s="229">
        <v>12.497740262857139</v>
      </c>
      <c r="AG40" s="229">
        <v>12.570099771428572</v>
      </c>
    </row>
    <row r="41" spans="2:33" ht="18" x14ac:dyDescent="0.35">
      <c r="B41" s="31" t="s">
        <v>282</v>
      </c>
      <c r="C41" s="31" t="s">
        <v>308</v>
      </c>
      <c r="D41" s="229">
        <v>11.178734419621488</v>
      </c>
      <c r="E41" s="229">
        <v>10.843742755692992</v>
      </c>
      <c r="F41" s="229">
        <v>10.916335206644019</v>
      </c>
      <c r="G41" s="229">
        <v>10.483764379711927</v>
      </c>
      <c r="H41" s="229">
        <v>10.611477193732714</v>
      </c>
      <c r="I41" s="229">
        <v>10.567719947098357</v>
      </c>
      <c r="J41" s="229">
        <v>11.092640753851281</v>
      </c>
      <c r="K41" s="229">
        <v>11.272275543032523</v>
      </c>
      <c r="L41" s="229">
        <v>11.330167669534601</v>
      </c>
      <c r="M41" s="229">
        <v>11.310152923896036</v>
      </c>
      <c r="N41" s="229">
        <v>10.545436280330554</v>
      </c>
      <c r="O41" s="229">
        <v>10.718600216357991</v>
      </c>
      <c r="P41" s="229">
        <v>10.61623522084329</v>
      </c>
      <c r="Q41" s="229">
        <v>10.742721973282428</v>
      </c>
      <c r="R41" s="229">
        <v>11.187443174787793</v>
      </c>
      <c r="S41" s="229">
        <v>11.380730027515227</v>
      </c>
      <c r="T41" s="229">
        <v>11.55502656368423</v>
      </c>
      <c r="U41" s="229">
        <v>11.364732670296853</v>
      </c>
      <c r="V41" s="229">
        <v>11.770825314247581</v>
      </c>
      <c r="W41" s="229">
        <v>12.603861637653502</v>
      </c>
      <c r="X41" s="229">
        <v>12.824222607746771</v>
      </c>
      <c r="Y41" s="229">
        <v>12.794692257027393</v>
      </c>
      <c r="Z41" s="229">
        <v>13.601508347741678</v>
      </c>
      <c r="AA41" s="229">
        <v>12.886565925550114</v>
      </c>
      <c r="AB41" s="229">
        <v>12.862317820156917</v>
      </c>
      <c r="AC41" s="229">
        <v>12.929554687128043</v>
      </c>
      <c r="AD41" s="229">
        <v>12.750890378798928</v>
      </c>
      <c r="AE41" s="229">
        <v>12.236406884509892</v>
      </c>
      <c r="AF41" s="229">
        <v>12.134685893076725</v>
      </c>
      <c r="AG41" s="229">
        <v>11.938179056952638</v>
      </c>
    </row>
    <row r="42" spans="2:33" ht="18" x14ac:dyDescent="0.35">
      <c r="B42" s="31" t="s">
        <v>299</v>
      </c>
      <c r="C42" s="31" t="s">
        <v>308</v>
      </c>
      <c r="D42" s="229">
        <v>187.33074900555798</v>
      </c>
      <c r="E42" s="229">
        <v>191.58859900019817</v>
      </c>
      <c r="F42" s="229">
        <v>194.07826297868931</v>
      </c>
      <c r="G42" s="229">
        <v>195.92531245642209</v>
      </c>
      <c r="H42" s="229">
        <v>197.95280098647473</v>
      </c>
      <c r="I42" s="229">
        <v>201.32970995013463</v>
      </c>
      <c r="J42" s="229">
        <v>209.93955145509648</v>
      </c>
      <c r="K42" s="229">
        <v>217.66404173957002</v>
      </c>
      <c r="L42" s="229">
        <v>222.61073524997161</v>
      </c>
      <c r="M42" s="229">
        <v>215.59137313650402</v>
      </c>
      <c r="N42" s="229">
        <v>206.9732752707954</v>
      </c>
      <c r="O42" s="229">
        <v>209.4815823462871</v>
      </c>
      <c r="P42" s="229">
        <v>211.11076670728161</v>
      </c>
      <c r="Q42" s="229">
        <v>210.84897267500276</v>
      </c>
      <c r="R42" s="229">
        <v>208.06034634299147</v>
      </c>
      <c r="S42" s="229">
        <v>213.14430054271725</v>
      </c>
      <c r="T42" s="229">
        <v>216.59548160156234</v>
      </c>
      <c r="U42" s="229">
        <v>205.93853018582476</v>
      </c>
      <c r="V42" s="229">
        <v>208.28512962572603</v>
      </c>
      <c r="W42" s="229">
        <v>205.80735418628294</v>
      </c>
      <c r="X42" s="229">
        <v>199.54735469806388</v>
      </c>
      <c r="Y42" s="229">
        <v>197.72244291079099</v>
      </c>
      <c r="Z42" s="229">
        <v>215.71212511000377</v>
      </c>
      <c r="AA42" s="229">
        <v>215.01934276224424</v>
      </c>
      <c r="AB42" s="229">
        <v>206.66309432725768</v>
      </c>
      <c r="AC42" s="229">
        <v>215.79034389484079</v>
      </c>
      <c r="AD42" s="229">
        <v>222.84923347686185</v>
      </c>
      <c r="AE42" s="229">
        <v>230.34773033420529</v>
      </c>
      <c r="AF42" s="229">
        <v>242.08504524106775</v>
      </c>
      <c r="AG42" s="229">
        <v>228.97095023669473</v>
      </c>
    </row>
    <row r="43" spans="2:33" x14ac:dyDescent="0.25">
      <c r="D43" s="230"/>
      <c r="E43" s="230"/>
      <c r="F43" s="230"/>
      <c r="G43" s="230"/>
      <c r="H43" s="230"/>
      <c r="I43" s="230"/>
      <c r="J43" s="230"/>
      <c r="K43" s="230"/>
      <c r="L43" s="230"/>
      <c r="M43" s="230"/>
      <c r="N43" s="230"/>
      <c r="O43" s="230"/>
      <c r="P43" s="230"/>
      <c r="Q43" s="230"/>
      <c r="R43" s="230"/>
      <c r="S43" s="230"/>
      <c r="T43" s="230"/>
      <c r="U43" s="230"/>
      <c r="V43" s="230"/>
      <c r="W43" s="230"/>
      <c r="X43" s="230"/>
      <c r="Y43" s="230"/>
      <c r="Z43" s="230"/>
      <c r="AA43" s="230"/>
      <c r="AB43" s="230"/>
      <c r="AC43" s="230"/>
      <c r="AD43" s="230"/>
      <c r="AE43" s="230"/>
      <c r="AF43" s="230"/>
      <c r="AG43" s="230"/>
    </row>
    <row r="44" spans="2:33" ht="18" x14ac:dyDescent="0.35">
      <c r="B44" s="31" t="s">
        <v>279</v>
      </c>
      <c r="C44" s="31" t="s">
        <v>308</v>
      </c>
      <c r="D44" s="230">
        <f>D38-D31</f>
        <v>-7.3869432234346277E-2</v>
      </c>
      <c r="E44" s="230">
        <f t="shared" ref="E44:AD44" si="22">E38-E31</f>
        <v>-7.303158104684826E-2</v>
      </c>
      <c r="F44" s="230">
        <f t="shared" si="22"/>
        <v>-7.1245256060990414E-2</v>
      </c>
      <c r="G44" s="230">
        <f t="shared" si="22"/>
        <v>-7.1735597934377893E-2</v>
      </c>
      <c r="H44" s="230">
        <f t="shared" si="22"/>
        <v>-7.2034435411751474E-2</v>
      </c>
      <c r="I44" s="230">
        <f t="shared" si="22"/>
        <v>-7.2355320316773941E-2</v>
      </c>
      <c r="J44" s="230">
        <f t="shared" si="22"/>
        <v>-7.3290637290938321E-2</v>
      </c>
      <c r="K44" s="230">
        <f t="shared" si="22"/>
        <v>-7.320470024643555E-2</v>
      </c>
      <c r="L44" s="230">
        <f t="shared" si="22"/>
        <v>-7.3341458893935396E-2</v>
      </c>
      <c r="M44" s="230">
        <f t="shared" si="22"/>
        <v>-7.2305148191787794E-2</v>
      </c>
      <c r="N44" s="230">
        <f t="shared" si="22"/>
        <v>-7.1655265420872638E-2</v>
      </c>
      <c r="O44" s="230">
        <f t="shared" si="22"/>
        <v>-7.2342529200000172E-2</v>
      </c>
      <c r="P44" s="230">
        <f t="shared" si="22"/>
        <v>-7.183055477344169E-2</v>
      </c>
      <c r="Q44" s="230">
        <f t="shared" si="22"/>
        <v>-7.2429633417243622E-2</v>
      </c>
      <c r="R44" s="230">
        <f t="shared" si="22"/>
        <v>-6.6981405441197239E-2</v>
      </c>
      <c r="S44" s="230">
        <f t="shared" si="22"/>
        <v>-6.855474287516472E-2</v>
      </c>
      <c r="T44" s="230">
        <f t="shared" si="22"/>
        <v>-7.1795918718464691E-2</v>
      </c>
      <c r="U44" s="230">
        <f t="shared" si="22"/>
        <v>-5.7344170568683239E-2</v>
      </c>
      <c r="V44" s="230">
        <f t="shared" si="22"/>
        <v>-7.1796521935993951E-2</v>
      </c>
      <c r="W44" s="230">
        <f t="shared" si="22"/>
        <v>-5.5131913530203747E-2</v>
      </c>
      <c r="X44" s="230">
        <f t="shared" si="22"/>
        <v>-5.6747873132735549E-2</v>
      </c>
      <c r="Y44" s="230">
        <f t="shared" si="22"/>
        <v>-5.4110553656016691E-2</v>
      </c>
      <c r="Z44" s="230">
        <f t="shared" si="22"/>
        <v>-4.2095244455026659E-2</v>
      </c>
      <c r="AA44" s="230">
        <f t="shared" si="22"/>
        <v>-3.5915908946662967E-2</v>
      </c>
      <c r="AB44" s="230">
        <f t="shared" si="22"/>
        <v>-4.500111484566105E-2</v>
      </c>
      <c r="AC44" s="230">
        <f t="shared" si="22"/>
        <v>-4.8039368417278183E-2</v>
      </c>
      <c r="AD44" s="230">
        <f t="shared" si="22"/>
        <v>-3.578979826329487E-2</v>
      </c>
      <c r="AE44" s="230">
        <f t="shared" ref="AE44:AF44" si="23">AE38-AE31</f>
        <v>-3.3067855490060083E-2</v>
      </c>
      <c r="AF44" s="230">
        <f t="shared" si="23"/>
        <v>0.11795626891102984</v>
      </c>
      <c r="AG44" s="230">
        <f t="shared" ref="AG44" si="24">AG38-AG31</f>
        <v>-6.558125514987978E-2</v>
      </c>
    </row>
    <row r="45" spans="2:33" ht="18" x14ac:dyDescent="0.35">
      <c r="B45" s="31" t="s">
        <v>280</v>
      </c>
      <c r="C45" s="31" t="s">
        <v>308</v>
      </c>
      <c r="D45" s="230">
        <f t="shared" ref="D45:AD48" si="25">D39-D32</f>
        <v>0</v>
      </c>
      <c r="E45" s="230">
        <f t="shared" si="25"/>
        <v>0</v>
      </c>
      <c r="F45" s="230">
        <f t="shared" si="25"/>
        <v>0</v>
      </c>
      <c r="G45" s="230">
        <f t="shared" si="25"/>
        <v>0</v>
      </c>
      <c r="H45" s="230">
        <f t="shared" si="25"/>
        <v>0</v>
      </c>
      <c r="I45" s="230">
        <f t="shared" si="25"/>
        <v>0</v>
      </c>
      <c r="J45" s="230">
        <f t="shared" si="25"/>
        <v>0</v>
      </c>
      <c r="K45" s="230">
        <f t="shared" si="25"/>
        <v>0</v>
      </c>
      <c r="L45" s="230">
        <f t="shared" si="25"/>
        <v>0</v>
      </c>
      <c r="M45" s="230">
        <f t="shared" si="25"/>
        <v>0</v>
      </c>
      <c r="N45" s="230">
        <f t="shared" si="25"/>
        <v>0</v>
      </c>
      <c r="O45" s="230">
        <f t="shared" si="25"/>
        <v>0</v>
      </c>
      <c r="P45" s="230">
        <f t="shared" si="25"/>
        <v>0</v>
      </c>
      <c r="Q45" s="230">
        <f t="shared" si="25"/>
        <v>0</v>
      </c>
      <c r="R45" s="230">
        <f t="shared" si="25"/>
        <v>0</v>
      </c>
      <c r="S45" s="230">
        <f t="shared" si="25"/>
        <v>0</v>
      </c>
      <c r="T45" s="230">
        <f t="shared" si="25"/>
        <v>0</v>
      </c>
      <c r="U45" s="230">
        <f t="shared" si="25"/>
        <v>0</v>
      </c>
      <c r="V45" s="230">
        <f t="shared" si="25"/>
        <v>0</v>
      </c>
      <c r="W45" s="230">
        <f t="shared" si="25"/>
        <v>0</v>
      </c>
      <c r="X45" s="230">
        <f t="shared" si="25"/>
        <v>0</v>
      </c>
      <c r="Y45" s="230">
        <f t="shared" si="25"/>
        <v>0</v>
      </c>
      <c r="Z45" s="230">
        <f t="shared" si="25"/>
        <v>0</v>
      </c>
      <c r="AA45" s="230">
        <f t="shared" si="25"/>
        <v>0</v>
      </c>
      <c r="AB45" s="230">
        <f t="shared" si="25"/>
        <v>0</v>
      </c>
      <c r="AC45" s="230">
        <f t="shared" si="25"/>
        <v>0</v>
      </c>
      <c r="AD45" s="230">
        <f t="shared" si="25"/>
        <v>0</v>
      </c>
      <c r="AE45" s="230">
        <f t="shared" ref="AE45:AF45" si="26">AE39-AE32</f>
        <v>0</v>
      </c>
      <c r="AF45" s="230">
        <f t="shared" si="26"/>
        <v>0</v>
      </c>
      <c r="AG45" s="230">
        <f t="shared" ref="AG45" si="27">AG39-AG32</f>
        <v>-0.191854696414822</v>
      </c>
    </row>
    <row r="46" spans="2:33" ht="18" x14ac:dyDescent="0.35">
      <c r="B46" s="31" t="s">
        <v>281</v>
      </c>
      <c r="C46" s="31" t="s">
        <v>308</v>
      </c>
      <c r="D46" s="230">
        <f t="shared" si="25"/>
        <v>0</v>
      </c>
      <c r="E46" s="230">
        <f t="shared" si="25"/>
        <v>0</v>
      </c>
      <c r="F46" s="230">
        <f t="shared" si="25"/>
        <v>0</v>
      </c>
      <c r="G46" s="230">
        <f t="shared" si="25"/>
        <v>0</v>
      </c>
      <c r="H46" s="230">
        <f t="shared" si="25"/>
        <v>0</v>
      </c>
      <c r="I46" s="230">
        <f t="shared" si="25"/>
        <v>0</v>
      </c>
      <c r="J46" s="230">
        <f t="shared" si="25"/>
        <v>0</v>
      </c>
      <c r="K46" s="230">
        <f t="shared" si="25"/>
        <v>0</v>
      </c>
      <c r="L46" s="230">
        <f t="shared" si="25"/>
        <v>0</v>
      </c>
      <c r="M46" s="230">
        <f t="shared" si="25"/>
        <v>0</v>
      </c>
      <c r="N46" s="230">
        <f t="shared" si="25"/>
        <v>0</v>
      </c>
      <c r="O46" s="230">
        <f t="shared" si="25"/>
        <v>0</v>
      </c>
      <c r="P46" s="230">
        <f t="shared" si="25"/>
        <v>0</v>
      </c>
      <c r="Q46" s="230">
        <f t="shared" si="25"/>
        <v>0</v>
      </c>
      <c r="R46" s="230">
        <f t="shared" si="25"/>
        <v>0</v>
      </c>
      <c r="S46" s="230">
        <f t="shared" si="25"/>
        <v>0</v>
      </c>
      <c r="T46" s="230">
        <f t="shared" si="25"/>
        <v>0</v>
      </c>
      <c r="U46" s="230">
        <f t="shared" si="25"/>
        <v>0</v>
      </c>
      <c r="V46" s="230">
        <f t="shared" si="25"/>
        <v>0</v>
      </c>
      <c r="W46" s="230">
        <f t="shared" si="25"/>
        <v>0</v>
      </c>
      <c r="X46" s="230">
        <f t="shared" si="25"/>
        <v>0</v>
      </c>
      <c r="Y46" s="230">
        <f t="shared" si="25"/>
        <v>0</v>
      </c>
      <c r="Z46" s="230">
        <f t="shared" si="25"/>
        <v>0</v>
      </c>
      <c r="AA46" s="230">
        <f t="shared" si="25"/>
        <v>0</v>
      </c>
      <c r="AB46" s="230">
        <f t="shared" si="25"/>
        <v>0</v>
      </c>
      <c r="AC46" s="230">
        <f t="shared" si="25"/>
        <v>0</v>
      </c>
      <c r="AD46" s="230">
        <f t="shared" si="25"/>
        <v>0</v>
      </c>
      <c r="AE46" s="230">
        <f t="shared" ref="AE46:AF46" si="28">AE40-AE33</f>
        <v>0</v>
      </c>
      <c r="AF46" s="230">
        <f t="shared" si="28"/>
        <v>0</v>
      </c>
      <c r="AG46" s="230">
        <f t="shared" ref="AG46" si="29">AG40-AG33</f>
        <v>0</v>
      </c>
    </row>
    <row r="47" spans="2:33" ht="18" x14ac:dyDescent="0.35">
      <c r="B47" s="31" t="s">
        <v>282</v>
      </c>
      <c r="C47" s="31" t="s">
        <v>308</v>
      </c>
      <c r="D47" s="230">
        <f t="shared" si="25"/>
        <v>0</v>
      </c>
      <c r="E47" s="230">
        <f t="shared" si="25"/>
        <v>0</v>
      </c>
      <c r="F47" s="230">
        <f t="shared" si="25"/>
        <v>0</v>
      </c>
      <c r="G47" s="230">
        <f t="shared" si="25"/>
        <v>0</v>
      </c>
      <c r="H47" s="230">
        <f t="shared" si="25"/>
        <v>0</v>
      </c>
      <c r="I47" s="230">
        <f t="shared" si="25"/>
        <v>0</v>
      </c>
      <c r="J47" s="230">
        <f t="shared" si="25"/>
        <v>0</v>
      </c>
      <c r="K47" s="230">
        <f t="shared" si="25"/>
        <v>0</v>
      </c>
      <c r="L47" s="230">
        <f t="shared" si="25"/>
        <v>0</v>
      </c>
      <c r="M47" s="230">
        <f t="shared" si="25"/>
        <v>0</v>
      </c>
      <c r="N47" s="230">
        <f t="shared" si="25"/>
        <v>0</v>
      </c>
      <c r="O47" s="230">
        <f t="shared" si="25"/>
        <v>0</v>
      </c>
      <c r="P47" s="230">
        <f t="shared" si="25"/>
        <v>0</v>
      </c>
      <c r="Q47" s="230">
        <f t="shared" si="25"/>
        <v>0</v>
      </c>
      <c r="R47" s="230">
        <f t="shared" si="25"/>
        <v>0</v>
      </c>
      <c r="S47" s="230">
        <f t="shared" si="25"/>
        <v>0</v>
      </c>
      <c r="T47" s="230">
        <f t="shared" si="25"/>
        <v>0</v>
      </c>
      <c r="U47" s="230">
        <f t="shared" si="25"/>
        <v>0</v>
      </c>
      <c r="V47" s="230">
        <f t="shared" si="25"/>
        <v>0</v>
      </c>
      <c r="W47" s="230">
        <f t="shared" si="25"/>
        <v>0</v>
      </c>
      <c r="X47" s="230">
        <f t="shared" si="25"/>
        <v>0</v>
      </c>
      <c r="Y47" s="230">
        <f t="shared" si="25"/>
        <v>0</v>
      </c>
      <c r="Z47" s="230">
        <f t="shared" si="25"/>
        <v>0</v>
      </c>
      <c r="AA47" s="230">
        <f t="shared" si="25"/>
        <v>0</v>
      </c>
      <c r="AB47" s="230">
        <f t="shared" si="25"/>
        <v>0</v>
      </c>
      <c r="AC47" s="230">
        <f t="shared" si="25"/>
        <v>0</v>
      </c>
      <c r="AD47" s="230">
        <f t="shared" si="25"/>
        <v>0</v>
      </c>
      <c r="AE47" s="230">
        <f t="shared" ref="AE47:AF47" si="30">AE41-AE34</f>
        <v>1.3412640625045213E-2</v>
      </c>
      <c r="AF47" s="230">
        <f t="shared" si="30"/>
        <v>2.6825281250083322E-2</v>
      </c>
      <c r="AG47" s="230">
        <f t="shared" ref="AG47" si="31">AG41-AG34</f>
        <v>4.0237921875124982E-2</v>
      </c>
    </row>
    <row r="48" spans="2:33" ht="18" x14ac:dyDescent="0.35">
      <c r="B48" s="31" t="s">
        <v>299</v>
      </c>
      <c r="C48" s="31" t="s">
        <v>308</v>
      </c>
      <c r="D48" s="230">
        <f t="shared" si="25"/>
        <v>-7.2053681999960872E-2</v>
      </c>
      <c r="E48" s="230">
        <f t="shared" si="25"/>
        <v>-7.1303187915248145E-2</v>
      </c>
      <c r="F48" s="230">
        <f t="shared" si="25"/>
        <v>-6.962495836833682E-2</v>
      </c>
      <c r="G48" s="230">
        <f t="shared" si="25"/>
        <v>-7.0171127379893505E-2</v>
      </c>
      <c r="H48" s="230">
        <f t="shared" si="25"/>
        <v>-7.0531425831234174E-2</v>
      </c>
      <c r="I48" s="230">
        <f t="shared" si="25"/>
        <v>-7.09146319132401E-2</v>
      </c>
      <c r="J48" s="230">
        <f t="shared" si="25"/>
        <v>-7.1901991163144885E-2</v>
      </c>
      <c r="K48" s="230">
        <f t="shared" si="25"/>
        <v>-7.1889033635301303E-2</v>
      </c>
      <c r="L48" s="230">
        <f t="shared" si="25"/>
        <v>-7.2095601494027051E-2</v>
      </c>
      <c r="M48" s="230">
        <f t="shared" si="25"/>
        <v>-7.1148924877746822E-2</v>
      </c>
      <c r="N48" s="230">
        <f t="shared" si="25"/>
        <v>-7.0581607164825755E-2</v>
      </c>
      <c r="O48" s="230">
        <f t="shared" si="25"/>
        <v>-7.1332249273922343E-2</v>
      </c>
      <c r="P48" s="230">
        <f t="shared" si="25"/>
        <v>-7.0901398084487255E-2</v>
      </c>
      <c r="Q48" s="230">
        <f t="shared" si="25"/>
        <v>-7.1568157274356281E-2</v>
      </c>
      <c r="R48" s="230">
        <f t="shared" si="25"/>
        <v>-6.6241696664548044E-2</v>
      </c>
      <c r="S48" s="230">
        <f t="shared" si="25"/>
        <v>-6.8014461163159012E-2</v>
      </c>
      <c r="T48" s="230">
        <f t="shared" si="25"/>
        <v>-7.1237006692996374E-2</v>
      </c>
      <c r="U48" s="230">
        <f t="shared" si="25"/>
        <v>-5.6910327116952431E-2</v>
      </c>
      <c r="V48" s="230">
        <f t="shared" si="25"/>
        <v>-7.1307385348092112E-2</v>
      </c>
      <c r="W48" s="230">
        <f t="shared" si="25"/>
        <v>-5.4662715659020478E-2</v>
      </c>
      <c r="X48" s="230">
        <f t="shared" si="25"/>
        <v>-5.6404846632176486E-2</v>
      </c>
      <c r="Y48" s="230">
        <f t="shared" si="25"/>
        <v>-5.3811966275304712E-2</v>
      </c>
      <c r="Z48" s="230">
        <f t="shared" si="25"/>
        <v>-4.1865764801485739E-2</v>
      </c>
      <c r="AA48" s="230">
        <f t="shared" si="25"/>
        <v>-3.5768659225709598E-2</v>
      </c>
      <c r="AB48" s="230">
        <f t="shared" si="25"/>
        <v>-4.4789522733651665E-2</v>
      </c>
      <c r="AC48" s="230">
        <f t="shared" si="25"/>
        <v>-4.7944875382796681E-2</v>
      </c>
      <c r="AD48" s="230">
        <f t="shared" si="25"/>
        <v>-3.5731275429839116E-2</v>
      </c>
      <c r="AE48" s="230">
        <f t="shared" ref="AE48:AF48" si="32">AE42-AE35</f>
        <v>6.8010837133840596E-3</v>
      </c>
      <c r="AF48" s="230">
        <f t="shared" si="32"/>
        <v>8.2753819046530452E-2</v>
      </c>
      <c r="AG48" s="230">
        <f t="shared" ref="AG48" si="33">AG42-AG35</f>
        <v>-5.7343357511257409E-2</v>
      </c>
    </row>
    <row r="50" spans="2:33" x14ac:dyDescent="0.25">
      <c r="B50" s="31" t="s">
        <v>279</v>
      </c>
      <c r="D50" s="231">
        <f t="shared" ref="D50:AD50" si="34">(D38-D31)/D31</f>
        <v>-2.8670913952240178E-4</v>
      </c>
      <c r="E50" s="231">
        <f t="shared" si="34"/>
        <v>-2.7714490847813972E-4</v>
      </c>
      <c r="F50" s="231">
        <f t="shared" si="34"/>
        <v>-2.65138270708195E-4</v>
      </c>
      <c r="G50" s="231">
        <f t="shared" si="34"/>
        <v>-2.6270762228578404E-4</v>
      </c>
      <c r="H50" s="231">
        <f t="shared" si="34"/>
        <v>-2.6072847701700164E-4</v>
      </c>
      <c r="I50" s="231">
        <f t="shared" si="34"/>
        <v>-2.5586910283592601E-4</v>
      </c>
      <c r="J50" s="231">
        <f t="shared" si="34"/>
        <v>-2.4631197512572282E-4</v>
      </c>
      <c r="K50" s="231">
        <f t="shared" si="34"/>
        <v>-2.3434997659842763E-4</v>
      </c>
      <c r="L50" s="231">
        <f t="shared" si="34"/>
        <v>-2.3009137016082943E-4</v>
      </c>
      <c r="M50" s="231">
        <f t="shared" si="34"/>
        <v>-2.3493643342227091E-4</v>
      </c>
      <c r="N50" s="231">
        <f t="shared" si="34"/>
        <v>-2.4238440847399207E-4</v>
      </c>
      <c r="O50" s="231">
        <f t="shared" si="34"/>
        <v>-2.404167381140761E-4</v>
      </c>
      <c r="P50" s="231">
        <f t="shared" si="34"/>
        <v>-2.3518609126702177E-4</v>
      </c>
      <c r="Q50" s="231">
        <f t="shared" si="34"/>
        <v>-2.3662709749207886E-4</v>
      </c>
      <c r="R50" s="231">
        <f t="shared" si="34"/>
        <v>-2.2401132774168167E-4</v>
      </c>
      <c r="S50" s="231">
        <f t="shared" si="34"/>
        <v>-2.1700132373182193E-4</v>
      </c>
      <c r="T50" s="231">
        <f t="shared" si="34"/>
        <v>-2.2032936583631156E-4</v>
      </c>
      <c r="U50" s="231">
        <f t="shared" si="34"/>
        <v>-1.8646975588721321E-4</v>
      </c>
      <c r="V50" s="231">
        <f t="shared" si="34"/>
        <v>-2.29280088613762E-4</v>
      </c>
      <c r="W50" s="231">
        <f t="shared" si="34"/>
        <v>-1.7945162774255156E-4</v>
      </c>
      <c r="X50" s="231">
        <f t="shared" si="34"/>
        <v>-1.9429398788545278E-4</v>
      </c>
      <c r="Y50" s="231">
        <f t="shared" si="34"/>
        <v>-1.8826016588524103E-4</v>
      </c>
      <c r="Z50" s="231">
        <f t="shared" si="34"/>
        <v>-1.2946762327479592E-4</v>
      </c>
      <c r="AA50" s="231">
        <f t="shared" si="34"/>
        <v>-1.1166906436681962E-4</v>
      </c>
      <c r="AB50" s="231">
        <f t="shared" si="34"/>
        <v>-1.5151667868355755E-4</v>
      </c>
      <c r="AC50" s="231">
        <f t="shared" si="34"/>
        <v>-1.5187256032823918E-4</v>
      </c>
      <c r="AD50" s="231">
        <f t="shared" si="34"/>
        <v>-1.1013215687778121E-4</v>
      </c>
      <c r="AE50" s="231">
        <f t="shared" ref="AE50:AF50" si="35">(AE38-AE31)/AE31</f>
        <v>-9.8044902050402932E-5</v>
      </c>
      <c r="AF50" s="231">
        <f t="shared" si="35"/>
        <v>3.2730478038809697E-4</v>
      </c>
      <c r="AG50" s="231">
        <f t="shared" ref="AG50" si="36">(AG38-AG31)/AG31</f>
        <v>-1.9983880556017464E-4</v>
      </c>
    </row>
    <row r="51" spans="2:33" x14ac:dyDescent="0.25">
      <c r="B51" s="31" t="s">
        <v>280</v>
      </c>
      <c r="D51" s="231">
        <f t="shared" ref="D51:AD51" si="37">(D39-D32)/D32</f>
        <v>0</v>
      </c>
      <c r="E51" s="231">
        <f t="shared" si="37"/>
        <v>0</v>
      </c>
      <c r="F51" s="231">
        <f t="shared" si="37"/>
        <v>0</v>
      </c>
      <c r="G51" s="231">
        <f t="shared" si="37"/>
        <v>0</v>
      </c>
      <c r="H51" s="231">
        <f t="shared" si="37"/>
        <v>0</v>
      </c>
      <c r="I51" s="231">
        <f t="shared" si="37"/>
        <v>0</v>
      </c>
      <c r="J51" s="231">
        <f t="shared" si="37"/>
        <v>0</v>
      </c>
      <c r="K51" s="231">
        <f t="shared" si="37"/>
        <v>0</v>
      </c>
      <c r="L51" s="231">
        <f t="shared" si="37"/>
        <v>0</v>
      </c>
      <c r="M51" s="231">
        <f t="shared" si="37"/>
        <v>0</v>
      </c>
      <c r="N51" s="231">
        <f t="shared" si="37"/>
        <v>0</v>
      </c>
      <c r="O51" s="231">
        <f t="shared" si="37"/>
        <v>0</v>
      </c>
      <c r="P51" s="231">
        <f t="shared" si="37"/>
        <v>0</v>
      </c>
      <c r="Q51" s="231">
        <f t="shared" si="37"/>
        <v>0</v>
      </c>
      <c r="R51" s="231">
        <f t="shared" si="37"/>
        <v>0</v>
      </c>
      <c r="S51" s="231">
        <f t="shared" si="37"/>
        <v>0</v>
      </c>
      <c r="T51" s="231">
        <f t="shared" si="37"/>
        <v>0</v>
      </c>
      <c r="U51" s="231">
        <f t="shared" si="37"/>
        <v>0</v>
      </c>
      <c r="V51" s="231">
        <f t="shared" si="37"/>
        <v>0</v>
      </c>
      <c r="W51" s="231">
        <f t="shared" si="37"/>
        <v>0</v>
      </c>
      <c r="X51" s="231">
        <f t="shared" si="37"/>
        <v>0</v>
      </c>
      <c r="Y51" s="231">
        <f t="shared" si="37"/>
        <v>0</v>
      </c>
      <c r="Z51" s="231">
        <f t="shared" si="37"/>
        <v>0</v>
      </c>
      <c r="AA51" s="231">
        <f t="shared" si="37"/>
        <v>0</v>
      </c>
      <c r="AB51" s="231">
        <f t="shared" si="37"/>
        <v>0</v>
      </c>
      <c r="AC51" s="231">
        <f t="shared" si="37"/>
        <v>0</v>
      </c>
      <c r="AD51" s="231">
        <f t="shared" si="37"/>
        <v>0</v>
      </c>
      <c r="AE51" s="231">
        <f t="shared" ref="AE51:AF51" si="38">(AE39-AE32)/AE32</f>
        <v>0</v>
      </c>
      <c r="AF51" s="231">
        <f t="shared" si="38"/>
        <v>0</v>
      </c>
      <c r="AG51" s="231">
        <f t="shared" ref="AG51" si="39">(AG39-AG32)/AG32</f>
        <v>-1.250314611295498E-2</v>
      </c>
    </row>
    <row r="52" spans="2:33" x14ac:dyDescent="0.25">
      <c r="B52" s="31" t="s">
        <v>281</v>
      </c>
      <c r="D52" s="231">
        <f t="shared" ref="D52:AD52" si="40">(D40-D33)/D33</f>
        <v>0</v>
      </c>
      <c r="E52" s="231">
        <f t="shared" si="40"/>
        <v>0</v>
      </c>
      <c r="F52" s="231">
        <f t="shared" si="40"/>
        <v>0</v>
      </c>
      <c r="G52" s="231">
        <f t="shared" si="40"/>
        <v>0</v>
      </c>
      <c r="H52" s="231">
        <f t="shared" si="40"/>
        <v>0</v>
      </c>
      <c r="I52" s="231">
        <f t="shared" si="40"/>
        <v>0</v>
      </c>
      <c r="J52" s="231">
        <f t="shared" si="40"/>
        <v>0</v>
      </c>
      <c r="K52" s="231">
        <f t="shared" si="40"/>
        <v>0</v>
      </c>
      <c r="L52" s="231">
        <f t="shared" si="40"/>
        <v>0</v>
      </c>
      <c r="M52" s="231">
        <f t="shared" si="40"/>
        <v>0</v>
      </c>
      <c r="N52" s="231">
        <f t="shared" si="40"/>
        <v>0</v>
      </c>
      <c r="O52" s="231">
        <f t="shared" si="40"/>
        <v>0</v>
      </c>
      <c r="P52" s="231">
        <f t="shared" si="40"/>
        <v>0</v>
      </c>
      <c r="Q52" s="231">
        <f t="shared" si="40"/>
        <v>0</v>
      </c>
      <c r="R52" s="231">
        <f t="shared" si="40"/>
        <v>0</v>
      </c>
      <c r="S52" s="231">
        <f t="shared" si="40"/>
        <v>0</v>
      </c>
      <c r="T52" s="231">
        <f t="shared" si="40"/>
        <v>0</v>
      </c>
      <c r="U52" s="231">
        <f t="shared" si="40"/>
        <v>0</v>
      </c>
      <c r="V52" s="231">
        <f t="shared" si="40"/>
        <v>0</v>
      </c>
      <c r="W52" s="231">
        <f t="shared" si="40"/>
        <v>0</v>
      </c>
      <c r="X52" s="231">
        <f t="shared" si="40"/>
        <v>0</v>
      </c>
      <c r="Y52" s="231">
        <f t="shared" si="40"/>
        <v>0</v>
      </c>
      <c r="Z52" s="231">
        <f t="shared" si="40"/>
        <v>0</v>
      </c>
      <c r="AA52" s="231">
        <f t="shared" si="40"/>
        <v>0</v>
      </c>
      <c r="AB52" s="231">
        <f t="shared" si="40"/>
        <v>0</v>
      </c>
      <c r="AC52" s="231">
        <f t="shared" si="40"/>
        <v>0</v>
      </c>
      <c r="AD52" s="231">
        <f t="shared" si="40"/>
        <v>-1.4497604251281757E-16</v>
      </c>
      <c r="AE52" s="231">
        <f t="shared" ref="AE52:AF52" si="41">(AE40-AE33)/AE33</f>
        <v>0</v>
      </c>
      <c r="AF52" s="231">
        <f t="shared" si="41"/>
        <v>0</v>
      </c>
      <c r="AG52" s="231">
        <f t="shared" ref="AG52" si="42">(AG40-AG33)/AG33</f>
        <v>0</v>
      </c>
    </row>
    <row r="53" spans="2:33" x14ac:dyDescent="0.25">
      <c r="B53" s="31" t="s">
        <v>282</v>
      </c>
      <c r="D53" s="231">
        <f t="shared" ref="D53:AD53" si="43">(D41-D34)/D34</f>
        <v>0</v>
      </c>
      <c r="E53" s="231">
        <f t="shared" si="43"/>
        <v>0</v>
      </c>
      <c r="F53" s="231">
        <f t="shared" si="43"/>
        <v>0</v>
      </c>
      <c r="G53" s="231">
        <f t="shared" si="43"/>
        <v>0</v>
      </c>
      <c r="H53" s="231">
        <f t="shared" si="43"/>
        <v>0</v>
      </c>
      <c r="I53" s="231">
        <f t="shared" si="43"/>
        <v>0</v>
      </c>
      <c r="J53" s="231">
        <f t="shared" si="43"/>
        <v>0</v>
      </c>
      <c r="K53" s="231">
        <f t="shared" si="43"/>
        <v>0</v>
      </c>
      <c r="L53" s="231">
        <f t="shared" si="43"/>
        <v>0</v>
      </c>
      <c r="M53" s="231">
        <f t="shared" si="43"/>
        <v>0</v>
      </c>
      <c r="N53" s="231">
        <f t="shared" si="43"/>
        <v>0</v>
      </c>
      <c r="O53" s="231">
        <f t="shared" si="43"/>
        <v>0</v>
      </c>
      <c r="P53" s="231">
        <f t="shared" si="43"/>
        <v>0</v>
      </c>
      <c r="Q53" s="231">
        <f t="shared" si="43"/>
        <v>0</v>
      </c>
      <c r="R53" s="231">
        <f t="shared" si="43"/>
        <v>0</v>
      </c>
      <c r="S53" s="231">
        <f t="shared" si="43"/>
        <v>0</v>
      </c>
      <c r="T53" s="231">
        <f t="shared" si="43"/>
        <v>0</v>
      </c>
      <c r="U53" s="231">
        <f t="shared" si="43"/>
        <v>0</v>
      </c>
      <c r="V53" s="231">
        <f t="shared" si="43"/>
        <v>0</v>
      </c>
      <c r="W53" s="231">
        <f t="shared" si="43"/>
        <v>0</v>
      </c>
      <c r="X53" s="231">
        <f t="shared" si="43"/>
        <v>0</v>
      </c>
      <c r="Y53" s="231">
        <f t="shared" si="43"/>
        <v>0</v>
      </c>
      <c r="Z53" s="231">
        <f t="shared" si="43"/>
        <v>0</v>
      </c>
      <c r="AA53" s="231">
        <f t="shared" si="43"/>
        <v>0</v>
      </c>
      <c r="AB53" s="231">
        <f t="shared" si="43"/>
        <v>0</v>
      </c>
      <c r="AC53" s="231">
        <f t="shared" si="43"/>
        <v>0</v>
      </c>
      <c r="AD53" s="231">
        <f t="shared" si="43"/>
        <v>0</v>
      </c>
      <c r="AE53" s="231">
        <f t="shared" ref="AE53:AF53" si="44">(AE41-AE34)/AE34</f>
        <v>1.0973285561150898E-3</v>
      </c>
      <c r="AF53" s="231">
        <f t="shared" si="44"/>
        <v>2.2155261040815986E-3</v>
      </c>
      <c r="AG53" s="231">
        <f t="shared" ref="AG53" si="45">(AG41-AG34)/AG34</f>
        <v>3.3819230922647221E-3</v>
      </c>
    </row>
    <row r="54" spans="2:33" x14ac:dyDescent="0.25">
      <c r="B54" s="31" t="s">
        <v>299</v>
      </c>
      <c r="D54" s="231">
        <f t="shared" ref="D54:AD54" si="46">(D42-D35)/D35</f>
        <v>-3.8448561583195932E-4</v>
      </c>
      <c r="E54" s="231">
        <f t="shared" si="46"/>
        <v>-3.7202976262225345E-4</v>
      </c>
      <c r="F54" s="231">
        <f t="shared" si="46"/>
        <v>-3.586181601466048E-4</v>
      </c>
      <c r="G54" s="231">
        <f t="shared" si="46"/>
        <v>-3.5802420595008438E-4</v>
      </c>
      <c r="H54" s="231">
        <f t="shared" si="46"/>
        <v>-3.5617735027496724E-4</v>
      </c>
      <c r="I54" s="231">
        <f t="shared" si="46"/>
        <v>-3.5210730880504517E-4</v>
      </c>
      <c r="J54" s="231">
        <f t="shared" si="46"/>
        <v>-3.4237176107894548E-4</v>
      </c>
      <c r="K54" s="231">
        <f t="shared" si="46"/>
        <v>-3.3016614841663972E-4</v>
      </c>
      <c r="L54" s="231">
        <f t="shared" si="46"/>
        <v>-3.2375913858449378E-4</v>
      </c>
      <c r="M54" s="231">
        <f t="shared" si="46"/>
        <v>-3.2990861925233562E-4</v>
      </c>
      <c r="N54" s="231">
        <f t="shared" si="46"/>
        <v>-3.4090172115770295E-4</v>
      </c>
      <c r="O54" s="231">
        <f t="shared" si="46"/>
        <v>-3.4040208608691614E-4</v>
      </c>
      <c r="P54" s="231">
        <f t="shared" si="46"/>
        <v>-3.3573651880196347E-4</v>
      </c>
      <c r="Q54" s="231">
        <f t="shared" si="46"/>
        <v>-3.393133593909514E-4</v>
      </c>
      <c r="R54" s="231">
        <f t="shared" si="46"/>
        <v>-3.1827599389620749E-4</v>
      </c>
      <c r="S54" s="231">
        <f t="shared" si="46"/>
        <v>-3.1899874621182727E-4</v>
      </c>
      <c r="T54" s="231">
        <f t="shared" si="46"/>
        <v>-3.2878610591687864E-4</v>
      </c>
      <c r="U54" s="231">
        <f t="shared" si="46"/>
        <v>-2.7626983866847781E-4</v>
      </c>
      <c r="V54" s="231">
        <f t="shared" si="46"/>
        <v>-3.4223749633567662E-4</v>
      </c>
      <c r="W54" s="231">
        <f t="shared" si="46"/>
        <v>-2.655308467372974E-4</v>
      </c>
      <c r="X54" s="231">
        <f t="shared" si="46"/>
        <v>-2.8258408940211413E-4</v>
      </c>
      <c r="Y54" s="231">
        <f t="shared" si="46"/>
        <v>-2.7208507062060174E-4</v>
      </c>
      <c r="Z54" s="231">
        <f t="shared" si="46"/>
        <v>-1.9404398793150957E-4</v>
      </c>
      <c r="AA54" s="231">
        <f t="shared" si="46"/>
        <v>-1.6632322286732056E-4</v>
      </c>
      <c r="AB54" s="231">
        <f t="shared" si="46"/>
        <v>-2.1668028281957347E-4</v>
      </c>
      <c r="AC54" s="231">
        <f t="shared" si="46"/>
        <v>-2.2213331868025361E-4</v>
      </c>
      <c r="AD54" s="231">
        <f t="shared" si="46"/>
        <v>-1.6031263243597381E-4</v>
      </c>
      <c r="AE54" s="231">
        <f t="shared" ref="AE54:AF54" si="47">(AE42-AE35)/AE35</f>
        <v>2.9526162525757611E-5</v>
      </c>
      <c r="AF54" s="231">
        <f t="shared" si="47"/>
        <v>3.4195469208272213E-4</v>
      </c>
      <c r="AG54" s="231">
        <f t="shared" ref="AG54" si="48">(AG42-AG35)/AG35</f>
        <v>-2.5037673997108318E-4</v>
      </c>
    </row>
  </sheetData>
  <pageMargins left="0.7" right="0.7" top="0.75" bottom="0.75" header="0.3" footer="0.3"/>
  <pageSetup paperSize="9" orientation="portrait" horizontalDpi="90" verticalDpi="9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E04A19-05B0-4568-A499-0F666D3614F9}">
  <sheetPr>
    <tabColor rgb="FFFFC000"/>
  </sheetPr>
  <dimension ref="B1:AG63"/>
  <sheetViews>
    <sheetView topLeftCell="B1" zoomScale="75" zoomScaleNormal="75" workbookViewId="0">
      <pane ySplit="1" topLeftCell="A2" activePane="bottomLeft" state="frozen"/>
      <selection activeCell="B30" sqref="B30"/>
      <selection pane="bottomLeft" activeCell="L58" sqref="L58"/>
    </sheetView>
  </sheetViews>
  <sheetFormatPr defaultRowHeight="15" x14ac:dyDescent="0.25"/>
  <cols>
    <col min="1" max="1" width="2.140625" style="31" customWidth="1"/>
    <col min="2" max="2" width="59.42578125" style="31" customWidth="1"/>
    <col min="3" max="3" width="9.7109375" style="31" customWidth="1"/>
    <col min="4" max="31" width="8.7109375" style="31" bestFit="1" customWidth="1"/>
    <col min="32" max="16384" width="9.140625" style="31"/>
  </cols>
  <sheetData>
    <row r="1" spans="2:33" ht="18" x14ac:dyDescent="0.35">
      <c r="B1" s="225" t="s">
        <v>331</v>
      </c>
      <c r="C1" s="225"/>
    </row>
    <row r="2" spans="2:33" x14ac:dyDescent="0.25">
      <c r="B2" s="225"/>
      <c r="C2" s="225"/>
      <c r="D2" s="228">
        <v>1990</v>
      </c>
      <c r="E2" s="228">
        <v>1991</v>
      </c>
      <c r="F2" s="228">
        <v>1992</v>
      </c>
      <c r="G2" s="228">
        <v>1993</v>
      </c>
      <c r="H2" s="228">
        <v>1994</v>
      </c>
      <c r="I2" s="228">
        <v>1995</v>
      </c>
      <c r="J2" s="228">
        <v>1996</v>
      </c>
      <c r="K2" s="228">
        <v>1997</v>
      </c>
      <c r="L2" s="228">
        <v>1998</v>
      </c>
      <c r="M2" s="228">
        <v>1999</v>
      </c>
      <c r="N2" s="228">
        <v>2000</v>
      </c>
      <c r="O2" s="228">
        <v>2001</v>
      </c>
      <c r="P2" s="228">
        <v>2002</v>
      </c>
      <c r="Q2" s="228">
        <v>2003</v>
      </c>
      <c r="R2" s="228">
        <v>2004</v>
      </c>
      <c r="S2" s="228">
        <v>2005</v>
      </c>
      <c r="T2" s="228">
        <v>2006</v>
      </c>
      <c r="U2" s="228">
        <v>2007</v>
      </c>
      <c r="V2" s="228">
        <v>2008</v>
      </c>
      <c r="W2" s="228">
        <v>2009</v>
      </c>
      <c r="X2" s="228">
        <v>2010</v>
      </c>
      <c r="Y2" s="228">
        <v>2011</v>
      </c>
      <c r="Z2" s="228">
        <v>2012</v>
      </c>
      <c r="AA2" s="228">
        <v>2013</v>
      </c>
      <c r="AB2" s="228">
        <v>2014</v>
      </c>
      <c r="AC2" s="228">
        <v>2015</v>
      </c>
      <c r="AD2" s="228">
        <v>2016</v>
      </c>
      <c r="AE2" s="228">
        <v>2017</v>
      </c>
      <c r="AF2" s="228">
        <v>2018</v>
      </c>
      <c r="AG2" s="228">
        <v>2019</v>
      </c>
    </row>
    <row r="3" spans="2:33" x14ac:dyDescent="0.25">
      <c r="B3" s="225" t="s">
        <v>333</v>
      </c>
      <c r="C3" s="225"/>
      <c r="D3" s="228"/>
      <c r="E3" s="228"/>
      <c r="F3" s="228"/>
      <c r="G3" s="228"/>
      <c r="H3" s="228"/>
      <c r="I3" s="228"/>
      <c r="J3" s="228"/>
      <c r="K3" s="228"/>
      <c r="L3" s="228"/>
      <c r="M3" s="228"/>
      <c r="N3" s="228"/>
      <c r="O3" s="228"/>
      <c r="P3" s="228"/>
      <c r="Q3" s="228"/>
      <c r="R3" s="228"/>
      <c r="S3" s="228"/>
      <c r="T3" s="228"/>
      <c r="U3" s="228"/>
      <c r="V3" s="228"/>
      <c r="W3" s="228"/>
      <c r="X3" s="228"/>
      <c r="Y3" s="228"/>
      <c r="Z3" s="228"/>
      <c r="AA3" s="228"/>
      <c r="AB3" s="228"/>
      <c r="AC3" s="228"/>
      <c r="AD3" s="228"/>
      <c r="AE3" s="228"/>
      <c r="AF3" s="228"/>
      <c r="AG3" s="228"/>
    </row>
    <row r="4" spans="2:33" s="227" customFormat="1" x14ac:dyDescent="0.25">
      <c r="B4" s="227" t="s">
        <v>300</v>
      </c>
      <c r="C4" s="227" t="s">
        <v>297</v>
      </c>
      <c r="D4" s="233">
        <v>5264.6127038475688</v>
      </c>
      <c r="E4" s="233">
        <v>5233.6747739960374</v>
      </c>
      <c r="F4" s="233">
        <v>5140.5618020440561</v>
      </c>
      <c r="G4" s="233">
        <v>5255.1914561845151</v>
      </c>
      <c r="H4" s="233">
        <v>5474.135855250136</v>
      </c>
      <c r="I4" s="233">
        <v>5715.7623738973407</v>
      </c>
      <c r="J4" s="233">
        <v>5732.3705793494109</v>
      </c>
      <c r="K4" s="233">
        <v>5560.0478025580123</v>
      </c>
      <c r="L4" s="233">
        <v>5873.0250421906294</v>
      </c>
      <c r="M4" s="233">
        <v>5879.8709866053387</v>
      </c>
      <c r="N4" s="233">
        <v>5613.4343742380524</v>
      </c>
      <c r="O4" s="233">
        <v>5349.3988065664516</v>
      </c>
      <c r="P4" s="233">
        <v>5290.0729413010095</v>
      </c>
      <c r="Q4" s="233">
        <v>5455.2245859119612</v>
      </c>
      <c r="R4" s="233">
        <v>5361.2554330911817</v>
      </c>
      <c r="S4" s="233">
        <v>5208.209349588069</v>
      </c>
      <c r="T4" s="233">
        <v>4995.3906603101286</v>
      </c>
      <c r="U4" s="233">
        <v>4814.196968136459</v>
      </c>
      <c r="V4" s="233">
        <v>4755.5389639197847</v>
      </c>
      <c r="W4" s="233">
        <v>4606.4573309699972</v>
      </c>
      <c r="X4" s="233">
        <v>4861.4237939639997</v>
      </c>
      <c r="Y4" s="233">
        <v>4502.3668826732765</v>
      </c>
      <c r="Z4" s="233">
        <v>4674.5360676423406</v>
      </c>
      <c r="AA4" s="233">
        <v>5080.3707601440883</v>
      </c>
      <c r="AB4" s="233">
        <v>4860.2586415884389</v>
      </c>
      <c r="AC4" s="233">
        <v>4876.0231638386877</v>
      </c>
      <c r="AD4" s="233">
        <v>4910.8149622150841</v>
      </c>
      <c r="AE4" s="233">
        <v>5194.3025049337548</v>
      </c>
      <c r="AF4" s="233">
        <v>5461.3839524239402</v>
      </c>
      <c r="AG4" s="233">
        <v>5150.9340482948346</v>
      </c>
    </row>
    <row r="5" spans="2:33" x14ac:dyDescent="0.25">
      <c r="B5" s="31" t="s">
        <v>283</v>
      </c>
      <c r="C5" s="31" t="s">
        <v>297</v>
      </c>
      <c r="D5" s="234">
        <v>2158.3930555178517</v>
      </c>
      <c r="E5" s="234">
        <v>2088.235642027214</v>
      </c>
      <c r="F5" s="234">
        <v>1948.5318183885715</v>
      </c>
      <c r="G5" s="234">
        <v>2138.9148871577145</v>
      </c>
      <c r="H5" s="234">
        <v>2318.5356544240003</v>
      </c>
      <c r="I5" s="234">
        <v>2517.8636172045717</v>
      </c>
      <c r="J5" s="234">
        <v>2436.7576179131433</v>
      </c>
      <c r="K5" s="234">
        <v>2212.587628089143</v>
      </c>
      <c r="L5" s="234">
        <v>2507.9247006000001</v>
      </c>
      <c r="M5" s="234">
        <v>2551.8913139154288</v>
      </c>
      <c r="N5" s="234">
        <v>2359.9940657668576</v>
      </c>
      <c r="O5" s="234">
        <v>2132.6757217794288</v>
      </c>
      <c r="P5" s="234">
        <v>2108.4693476377147</v>
      </c>
      <c r="Q5" s="234">
        <v>2277.2307209142855</v>
      </c>
      <c r="R5" s="234">
        <v>2149.0642719668572</v>
      </c>
      <c r="S5" s="234">
        <v>2102.1615090959999</v>
      </c>
      <c r="T5" s="234">
        <v>2024.348524917714</v>
      </c>
      <c r="U5" s="234">
        <v>1934.9629120171428</v>
      </c>
      <c r="V5" s="234">
        <v>1798.1447196617144</v>
      </c>
      <c r="W5" s="234">
        <v>1709.4622658582859</v>
      </c>
      <c r="X5" s="234">
        <v>2042.5076596445715</v>
      </c>
      <c r="Y5" s="234">
        <v>1700.4556499165712</v>
      </c>
      <c r="Z5" s="234">
        <v>1786.0098558720001</v>
      </c>
      <c r="AA5" s="234">
        <v>2153.6679757120005</v>
      </c>
      <c r="AB5" s="234">
        <v>1989.2653627817142</v>
      </c>
      <c r="AC5" s="234">
        <v>1954.6643906994286</v>
      </c>
      <c r="AD5" s="234">
        <v>1951.2323396845716</v>
      </c>
      <c r="AE5" s="234">
        <v>2152.2244512811426</v>
      </c>
      <c r="AF5" s="234">
        <v>2380.8323005279999</v>
      </c>
      <c r="AG5" s="234">
        <v>2115.3215795611427</v>
      </c>
    </row>
    <row r="6" spans="2:33" s="227" customFormat="1" x14ac:dyDescent="0.25">
      <c r="B6" s="227" t="s">
        <v>284</v>
      </c>
      <c r="C6" s="227" t="s">
        <v>297</v>
      </c>
      <c r="D6" s="233">
        <v>666.3076008359011</v>
      </c>
      <c r="E6" s="233">
        <v>681.25225148904053</v>
      </c>
      <c r="F6" s="233">
        <v>690.87688271744787</v>
      </c>
      <c r="G6" s="233">
        <v>698.02468034553794</v>
      </c>
      <c r="H6" s="233">
        <v>704.33346096981131</v>
      </c>
      <c r="I6" s="233">
        <v>715.86333554406303</v>
      </c>
      <c r="J6" s="233">
        <v>748.37874939857136</v>
      </c>
      <c r="K6" s="233">
        <v>778.630436258592</v>
      </c>
      <c r="L6" s="233">
        <v>798.25587871993002</v>
      </c>
      <c r="M6" s="233">
        <v>772.84017178119734</v>
      </c>
      <c r="N6" s="233">
        <v>742.66170931132592</v>
      </c>
      <c r="O6" s="233">
        <v>752.34771642890576</v>
      </c>
      <c r="P6" s="233">
        <v>762.08119725304346</v>
      </c>
      <c r="Q6" s="233">
        <v>761.92606302901504</v>
      </c>
      <c r="R6" s="233">
        <v>756.03317389190738</v>
      </c>
      <c r="S6" s="233">
        <v>786.66423041483336</v>
      </c>
      <c r="T6" s="233">
        <v>803.66119917658887</v>
      </c>
      <c r="U6" s="233">
        <v>765.9652509526577</v>
      </c>
      <c r="V6" s="233">
        <v>779.19927544458415</v>
      </c>
      <c r="W6" s="233">
        <v>773.28792828710129</v>
      </c>
      <c r="X6" s="233">
        <v>751.48510834489366</v>
      </c>
      <c r="Y6" s="233">
        <v>738.64287823997006</v>
      </c>
      <c r="Z6" s="233">
        <v>817.54422194301412</v>
      </c>
      <c r="AA6" s="233">
        <v>814.03543009927034</v>
      </c>
      <c r="AB6" s="233">
        <v>775.4799975681226</v>
      </c>
      <c r="AC6" s="233">
        <v>814.10438632793716</v>
      </c>
      <c r="AD6" s="233">
        <v>841.24199145813384</v>
      </c>
      <c r="AE6" s="233">
        <v>869.08039481983826</v>
      </c>
      <c r="AF6" s="233">
        <v>913.93378084570531</v>
      </c>
      <c r="AG6" s="233">
        <v>858.76149161996125</v>
      </c>
    </row>
    <row r="7" spans="2:33" x14ac:dyDescent="0.25">
      <c r="B7" s="232" t="s">
        <v>301</v>
      </c>
      <c r="C7" s="31" t="s">
        <v>297</v>
      </c>
      <c r="D7" s="234">
        <v>665.53241096675822</v>
      </c>
      <c r="E7" s="234">
        <v>680.47706161989765</v>
      </c>
      <c r="F7" s="234">
        <v>690.10169284830499</v>
      </c>
      <c r="G7" s="234">
        <v>697.24949047639507</v>
      </c>
      <c r="H7" s="234">
        <v>703.55827110066843</v>
      </c>
      <c r="I7" s="234">
        <v>715.08814567492016</v>
      </c>
      <c r="J7" s="234">
        <v>747.58747953457134</v>
      </c>
      <c r="K7" s="234">
        <v>777.83916639459198</v>
      </c>
      <c r="L7" s="234">
        <v>796.21087500564431</v>
      </c>
      <c r="M7" s="234">
        <v>770.79516806691163</v>
      </c>
      <c r="N7" s="234">
        <v>739.11327431132599</v>
      </c>
      <c r="O7" s="234">
        <v>748.79928142890572</v>
      </c>
      <c r="P7" s="234">
        <v>755.81951482447198</v>
      </c>
      <c r="Q7" s="234">
        <v>755.66438060044356</v>
      </c>
      <c r="R7" s="234">
        <v>744.99956567519303</v>
      </c>
      <c r="S7" s="234">
        <v>772.61121027197635</v>
      </c>
      <c r="T7" s="234">
        <v>789.55830660516028</v>
      </c>
      <c r="U7" s="234">
        <v>751.86235838122911</v>
      </c>
      <c r="V7" s="234">
        <v>764.2535907220464</v>
      </c>
      <c r="W7" s="234">
        <v>757.789076001387</v>
      </c>
      <c r="X7" s="234">
        <v>732.12851834489368</v>
      </c>
      <c r="Y7" s="234">
        <v>725.13306952568428</v>
      </c>
      <c r="Z7" s="234">
        <v>801.54547465729979</v>
      </c>
      <c r="AA7" s="234">
        <v>801.86093809927036</v>
      </c>
      <c r="AB7" s="234">
        <v>765.5329065681226</v>
      </c>
      <c r="AC7" s="234">
        <v>803.17061732793718</v>
      </c>
      <c r="AD7" s="234">
        <v>830.62501774384816</v>
      </c>
      <c r="AE7" s="234">
        <v>858.19579581983817</v>
      </c>
      <c r="AF7" s="234">
        <v>903.63079270284823</v>
      </c>
      <c r="AG7" s="234">
        <v>846.5535171913898</v>
      </c>
    </row>
    <row r="8" spans="2:33" x14ac:dyDescent="0.25">
      <c r="B8" s="232" t="s">
        <v>302</v>
      </c>
      <c r="C8" s="31" t="s">
        <v>297</v>
      </c>
      <c r="D8" s="234">
        <v>0.77518986914285726</v>
      </c>
      <c r="E8" s="234">
        <v>0.77518986914285726</v>
      </c>
      <c r="F8" s="234">
        <v>0.77518986914285726</v>
      </c>
      <c r="G8" s="234">
        <v>0.77518986914285726</v>
      </c>
      <c r="H8" s="234">
        <v>0.77518986914285726</v>
      </c>
      <c r="I8" s="234">
        <v>0.77518986914285726</v>
      </c>
      <c r="J8" s="234">
        <v>0.79126986399999999</v>
      </c>
      <c r="K8" s="234">
        <v>0.79126986399999999</v>
      </c>
      <c r="L8" s="234">
        <v>2.0450037142857145</v>
      </c>
      <c r="M8" s="234">
        <v>2.0450037142857145</v>
      </c>
      <c r="N8" s="234">
        <v>3.548435</v>
      </c>
      <c r="O8" s="234">
        <v>3.548435</v>
      </c>
      <c r="P8" s="234">
        <v>6.2616824285714285</v>
      </c>
      <c r="Q8" s="234">
        <v>6.2616824285714285</v>
      </c>
      <c r="R8" s="234">
        <v>11.033608216714287</v>
      </c>
      <c r="S8" s="234">
        <v>14.053020142857143</v>
      </c>
      <c r="T8" s="234">
        <v>14.102892571428571</v>
      </c>
      <c r="U8" s="234">
        <v>14.102892571428571</v>
      </c>
      <c r="V8" s="234">
        <v>14.94568472253782</v>
      </c>
      <c r="W8" s="234">
        <v>15.498852285714285</v>
      </c>
      <c r="X8" s="234">
        <v>19.356590000000001</v>
      </c>
      <c r="Y8" s="234">
        <v>13.509808714285715</v>
      </c>
      <c r="Z8" s="234">
        <v>15.998747285714286</v>
      </c>
      <c r="AA8" s="234">
        <v>12.174492000000001</v>
      </c>
      <c r="AB8" s="234">
        <v>9.9470910000000003</v>
      </c>
      <c r="AC8" s="234">
        <v>10.933769</v>
      </c>
      <c r="AD8" s="234">
        <v>10.616973714285715</v>
      </c>
      <c r="AE8" s="234">
        <v>10.884599000000001</v>
      </c>
      <c r="AF8" s="234">
        <v>10.302988142857144</v>
      </c>
      <c r="AG8" s="234">
        <v>12.207974428571429</v>
      </c>
    </row>
    <row r="9" spans="2:33" x14ac:dyDescent="0.25">
      <c r="B9" s="31" t="s">
        <v>285</v>
      </c>
      <c r="C9" s="31" t="s">
        <v>297</v>
      </c>
      <c r="D9" s="234">
        <v>1273.1315607540259</v>
      </c>
      <c r="E9" s="234">
        <v>1298.3630951811542</v>
      </c>
      <c r="F9" s="234">
        <v>1329.1310412329265</v>
      </c>
      <c r="G9" s="234">
        <v>1326.2823700010704</v>
      </c>
      <c r="H9" s="234">
        <v>1326.7882684518604</v>
      </c>
      <c r="I9" s="234">
        <v>1331.8216284847344</v>
      </c>
      <c r="J9" s="234">
        <v>1368.4638798337339</v>
      </c>
      <c r="K9" s="234">
        <v>1400.0357924656032</v>
      </c>
      <c r="L9" s="234">
        <v>1438.9669469943897</v>
      </c>
      <c r="M9" s="234">
        <v>1409.7316297526243</v>
      </c>
      <c r="N9" s="234">
        <v>1352.4867776660901</v>
      </c>
      <c r="O9" s="234">
        <v>1341.0698332320403</v>
      </c>
      <c r="P9" s="234">
        <v>1327.1743727374578</v>
      </c>
      <c r="Q9" s="234">
        <v>1333.5917189803167</v>
      </c>
      <c r="R9" s="234">
        <v>1321.1483119782092</v>
      </c>
      <c r="S9" s="234">
        <v>1272.2742775286363</v>
      </c>
      <c r="T9" s="234">
        <v>1254.9245554032593</v>
      </c>
      <c r="U9" s="234">
        <v>1205.950077217956</v>
      </c>
      <c r="V9" s="234">
        <v>1191.0947717441099</v>
      </c>
      <c r="W9" s="234">
        <v>1165.0128216686176</v>
      </c>
      <c r="X9" s="234">
        <v>1131.8308771256843</v>
      </c>
      <c r="Y9" s="234">
        <v>1107.6322701298927</v>
      </c>
      <c r="Z9" s="234">
        <v>1138.5539354756356</v>
      </c>
      <c r="AA9" s="234">
        <v>1154.9142137426823</v>
      </c>
      <c r="AB9" s="234">
        <v>1147.2728894338918</v>
      </c>
      <c r="AC9" s="234">
        <v>1159.0825793560584</v>
      </c>
      <c r="AD9" s="234">
        <v>1197.717754816792</v>
      </c>
      <c r="AE9" s="234">
        <v>1247.5186625648662</v>
      </c>
      <c r="AF9" s="234">
        <v>1282.4404641348876</v>
      </c>
      <c r="AG9" s="234">
        <v>1265.9210130410397</v>
      </c>
    </row>
    <row r="10" spans="2:33" x14ac:dyDescent="0.25">
      <c r="B10" s="31" t="s">
        <v>286</v>
      </c>
      <c r="C10" s="31" t="s">
        <v>297</v>
      </c>
      <c r="D10" s="234">
        <v>388.21832468296793</v>
      </c>
      <c r="E10" s="234">
        <v>385.61835673565042</v>
      </c>
      <c r="F10" s="234">
        <v>394.34119334574302</v>
      </c>
      <c r="G10" s="234">
        <v>323.16274717255772</v>
      </c>
      <c r="H10" s="234">
        <v>352.66265179169631</v>
      </c>
      <c r="I10" s="234">
        <v>376.97150361457278</v>
      </c>
      <c r="J10" s="234">
        <v>408.18939129343397</v>
      </c>
      <c r="K10" s="234">
        <v>396.28969746840312</v>
      </c>
      <c r="L10" s="234">
        <v>369.03351885809104</v>
      </c>
      <c r="M10" s="234">
        <v>382.69167577678525</v>
      </c>
      <c r="N10" s="234">
        <v>386.53108553925045</v>
      </c>
      <c r="O10" s="234">
        <v>345.49267692144025</v>
      </c>
      <c r="P10" s="234">
        <v>314.71586824646249</v>
      </c>
      <c r="Q10" s="234">
        <v>308.97252796877291</v>
      </c>
      <c r="R10" s="234">
        <v>364.4612553293735</v>
      </c>
      <c r="S10" s="234">
        <v>279.45727540658743</v>
      </c>
      <c r="T10" s="234">
        <v>151.39047205228039</v>
      </c>
      <c r="U10" s="234">
        <v>147.1810599300739</v>
      </c>
      <c r="V10" s="234">
        <v>224.17110648076431</v>
      </c>
      <c r="W10" s="234">
        <v>205.00197949743992</v>
      </c>
      <c r="X10" s="234">
        <v>195.66858059238416</v>
      </c>
      <c r="Y10" s="234">
        <v>215.32168038395869</v>
      </c>
      <c r="Z10" s="234">
        <v>192.63763438691123</v>
      </c>
      <c r="AA10" s="234">
        <v>224.1534525327597</v>
      </c>
      <c r="AB10" s="234">
        <v>222.76897743697032</v>
      </c>
      <c r="AC10" s="234">
        <v>229.1137980739984</v>
      </c>
      <c r="AD10" s="234">
        <v>209.41599628638153</v>
      </c>
      <c r="AE10" s="234">
        <v>220.4175739743857</v>
      </c>
      <c r="AF10" s="234">
        <v>186.9280160315169</v>
      </c>
      <c r="AG10" s="234">
        <v>218.14437845955362</v>
      </c>
    </row>
    <row r="11" spans="2:33" x14ac:dyDescent="0.25">
      <c r="B11" s="31" t="s">
        <v>287</v>
      </c>
      <c r="C11" s="31" t="s">
        <v>297</v>
      </c>
      <c r="D11" s="234">
        <v>20.111438460057656</v>
      </c>
      <c r="E11" s="234">
        <v>23.531933168483995</v>
      </c>
      <c r="F11" s="234">
        <v>22.558185572915114</v>
      </c>
      <c r="G11" s="234">
        <v>19.987588659997442</v>
      </c>
      <c r="H11" s="234">
        <v>22.996636765132322</v>
      </c>
      <c r="I11" s="234">
        <v>24.42310620176189</v>
      </c>
      <c r="J11" s="234">
        <v>21.761758062892135</v>
      </c>
      <c r="K11" s="234">
        <v>23.685065428635138</v>
      </c>
      <c r="L11" s="234">
        <v>20.641112440968687</v>
      </c>
      <c r="M11" s="234">
        <v>27.163313576465534</v>
      </c>
      <c r="N11" s="234">
        <v>38.314614048107394</v>
      </c>
      <c r="O11" s="234">
        <v>44.366736298215912</v>
      </c>
      <c r="P11" s="234">
        <v>44.18603351991031</v>
      </c>
      <c r="Q11" s="234">
        <v>40.057433113149798</v>
      </c>
      <c r="R11" s="234">
        <v>37.102298018413805</v>
      </c>
      <c r="S11" s="234">
        <v>34.205935235590459</v>
      </c>
      <c r="T11" s="234">
        <v>27.619786853864692</v>
      </c>
      <c r="U11" s="234">
        <v>29.669761262862078</v>
      </c>
      <c r="V11" s="234">
        <v>38.177512284502598</v>
      </c>
      <c r="W11" s="234">
        <v>31.851488920013015</v>
      </c>
      <c r="X11" s="234">
        <v>24.117574154024162</v>
      </c>
      <c r="Y11" s="234">
        <v>28.686393149373831</v>
      </c>
      <c r="Z11" s="234">
        <v>32.616190410386771</v>
      </c>
      <c r="AA11" s="234">
        <v>31.164794812538339</v>
      </c>
      <c r="AB11" s="234">
        <v>28.176930510560663</v>
      </c>
      <c r="AC11" s="234">
        <v>27.21013726061528</v>
      </c>
      <c r="AD11" s="234">
        <v>25.030785500532787</v>
      </c>
      <c r="AE11" s="234">
        <v>24.46644753740436</v>
      </c>
      <c r="AF11" s="234">
        <v>19.597257183092996</v>
      </c>
      <c r="AG11" s="234">
        <v>18.95301006411011</v>
      </c>
    </row>
    <row r="12" spans="2:33" x14ac:dyDescent="0.25">
      <c r="B12" s="31" t="s">
        <v>288</v>
      </c>
      <c r="C12" s="31" t="s">
        <v>297</v>
      </c>
      <c r="D12" s="234">
        <v>758.45072359676431</v>
      </c>
      <c r="E12" s="234">
        <v>756.67349539449424</v>
      </c>
      <c r="F12" s="234">
        <v>755.12268078645332</v>
      </c>
      <c r="G12" s="234">
        <v>748.81918284763628</v>
      </c>
      <c r="H12" s="234">
        <v>748.81918284763628</v>
      </c>
      <c r="I12" s="234">
        <v>748.81918284763628</v>
      </c>
      <c r="J12" s="234">
        <v>748.81918284763628</v>
      </c>
      <c r="K12" s="234">
        <v>748.81918284763628</v>
      </c>
      <c r="L12" s="234">
        <v>738.2028845772503</v>
      </c>
      <c r="M12" s="234">
        <v>735.55288180283731</v>
      </c>
      <c r="N12" s="234">
        <v>733.44612190642135</v>
      </c>
      <c r="O12" s="234">
        <v>733.44612190642135</v>
      </c>
      <c r="P12" s="234">
        <v>733.44612190642135</v>
      </c>
      <c r="Q12" s="234">
        <v>733.44612190642135</v>
      </c>
      <c r="R12" s="234">
        <v>733.44612190642135</v>
      </c>
      <c r="S12" s="234">
        <v>733.44612190642135</v>
      </c>
      <c r="T12" s="234">
        <v>733.44612190642135</v>
      </c>
      <c r="U12" s="234">
        <v>730.46790675576631</v>
      </c>
      <c r="V12" s="234">
        <v>724.75157830410899</v>
      </c>
      <c r="W12" s="234">
        <v>721.84084673853954</v>
      </c>
      <c r="X12" s="234">
        <v>715.81399410244239</v>
      </c>
      <c r="Y12" s="234">
        <v>711.62801085350998</v>
      </c>
      <c r="Z12" s="234">
        <v>707.17422955439247</v>
      </c>
      <c r="AA12" s="234">
        <v>702.43489324483789</v>
      </c>
      <c r="AB12" s="234">
        <v>697.29448385717865</v>
      </c>
      <c r="AC12" s="234">
        <v>691.84787212065009</v>
      </c>
      <c r="AD12" s="234">
        <v>686.17609446867209</v>
      </c>
      <c r="AE12" s="234">
        <v>680.59497475611727</v>
      </c>
      <c r="AF12" s="234">
        <v>677.65213370073741</v>
      </c>
      <c r="AG12" s="234">
        <v>673.83257554902673</v>
      </c>
    </row>
    <row r="13" spans="2:33" s="227" customFormat="1" x14ac:dyDescent="0.25">
      <c r="B13" s="227" t="s">
        <v>303</v>
      </c>
      <c r="C13" s="227" t="s">
        <v>297</v>
      </c>
      <c r="D13" s="233">
        <v>555.88765760903254</v>
      </c>
      <c r="E13" s="233">
        <v>559.40251887518366</v>
      </c>
      <c r="F13" s="233">
        <v>567.20671314507047</v>
      </c>
      <c r="G13" s="233">
        <v>564.44673581503946</v>
      </c>
      <c r="H13" s="233">
        <v>578.59630033703138</v>
      </c>
      <c r="I13" s="233">
        <v>589.45061814110989</v>
      </c>
      <c r="J13" s="233">
        <v>600.29589043124281</v>
      </c>
      <c r="K13" s="233">
        <v>595.28596093763201</v>
      </c>
      <c r="L13" s="233">
        <v>627.41602258869739</v>
      </c>
      <c r="M13" s="233">
        <v>625.79601106174835</v>
      </c>
      <c r="N13" s="233">
        <v>593.54730144606594</v>
      </c>
      <c r="O13" s="233">
        <v>574.28868423517963</v>
      </c>
      <c r="P13" s="233">
        <v>569.95966647862315</v>
      </c>
      <c r="Q13" s="233">
        <v>579.25386161148867</v>
      </c>
      <c r="R13" s="233">
        <v>565.45518186298341</v>
      </c>
      <c r="S13" s="233">
        <v>552.96034930626615</v>
      </c>
      <c r="T13" s="233">
        <v>542.9303816689619</v>
      </c>
      <c r="U13" s="233">
        <v>513.99604646051273</v>
      </c>
      <c r="V13" s="233">
        <v>521.62732198765718</v>
      </c>
      <c r="W13" s="233">
        <v>520.49832205598784</v>
      </c>
      <c r="X13" s="233">
        <v>534.28214776050243</v>
      </c>
      <c r="Y13" s="233">
        <v>495.30111031617139</v>
      </c>
      <c r="Z13" s="233">
        <v>511.06324941952016</v>
      </c>
      <c r="AA13" s="233">
        <v>538.78113220249577</v>
      </c>
      <c r="AB13" s="233">
        <v>522.25846915296256</v>
      </c>
      <c r="AC13" s="233">
        <v>538.05135364239572</v>
      </c>
      <c r="AD13" s="233">
        <v>558.30548380152493</v>
      </c>
      <c r="AE13" s="233">
        <v>583.54035389614717</v>
      </c>
      <c r="AF13" s="233">
        <v>614.55358461551418</v>
      </c>
      <c r="AG13" s="233">
        <v>572.38693807880986</v>
      </c>
    </row>
    <row r="14" spans="2:33" x14ac:dyDescent="0.25">
      <c r="B14" s="232" t="s">
        <v>304</v>
      </c>
      <c r="C14" s="31" t="s">
        <v>297</v>
      </c>
      <c r="D14" s="234">
        <v>234.10351664666919</v>
      </c>
      <c r="E14" s="234">
        <v>237.54311859273346</v>
      </c>
      <c r="F14" s="234">
        <v>245.60574415712432</v>
      </c>
      <c r="G14" s="234">
        <v>241.10253524530336</v>
      </c>
      <c r="H14" s="234">
        <v>242.7747298259315</v>
      </c>
      <c r="I14" s="234">
        <v>241.83874104239601</v>
      </c>
      <c r="J14" s="234">
        <v>249.02350442821091</v>
      </c>
      <c r="K14" s="234">
        <v>252.53252638312122</v>
      </c>
      <c r="L14" s="234">
        <v>264.15367530291513</v>
      </c>
      <c r="M14" s="234">
        <v>261.57380172283996</v>
      </c>
      <c r="N14" s="234">
        <v>247.72358314718605</v>
      </c>
      <c r="O14" s="234">
        <v>244.88416380736447</v>
      </c>
      <c r="P14" s="234">
        <v>245.02342162892757</v>
      </c>
      <c r="Q14" s="234">
        <v>245.83746590192823</v>
      </c>
      <c r="R14" s="234">
        <v>238.43774082244735</v>
      </c>
      <c r="S14" s="234">
        <v>237.80144408791722</v>
      </c>
      <c r="T14" s="234">
        <v>241.40787522844869</v>
      </c>
      <c r="U14" s="234">
        <v>226.63628356454595</v>
      </c>
      <c r="V14" s="234">
        <v>232.38102727898226</v>
      </c>
      <c r="W14" s="234">
        <v>236.49465225971412</v>
      </c>
      <c r="X14" s="234">
        <v>236.3769410583856</v>
      </c>
      <c r="Y14" s="234">
        <v>221.91368347270031</v>
      </c>
      <c r="Z14" s="234">
        <v>230.21026123283366</v>
      </c>
      <c r="AA14" s="234">
        <v>234.51440179712714</v>
      </c>
      <c r="AB14" s="234">
        <v>229.10377183997934</v>
      </c>
      <c r="AC14" s="234">
        <v>240.77632736797253</v>
      </c>
      <c r="AD14" s="234">
        <v>254.41545422798379</v>
      </c>
      <c r="AE14" s="234">
        <v>262.06462839692665</v>
      </c>
      <c r="AF14" s="234">
        <v>276.04702517309386</v>
      </c>
      <c r="AG14" s="234">
        <v>251.49270186205595</v>
      </c>
    </row>
    <row r="15" spans="2:33" x14ac:dyDescent="0.25">
      <c r="B15" s="232" t="s">
        <v>305</v>
      </c>
      <c r="C15" s="31" t="s">
        <v>297</v>
      </c>
      <c r="D15" s="234">
        <v>321.78414096236327</v>
      </c>
      <c r="E15" s="234">
        <v>321.85940028245022</v>
      </c>
      <c r="F15" s="234">
        <v>321.60096898794615</v>
      </c>
      <c r="G15" s="234">
        <v>323.34420056973607</v>
      </c>
      <c r="H15" s="234">
        <v>335.82157051109982</v>
      </c>
      <c r="I15" s="234">
        <v>347.61187709871388</v>
      </c>
      <c r="J15" s="234">
        <v>351.27238600303178</v>
      </c>
      <c r="K15" s="234">
        <v>342.75343455451082</v>
      </c>
      <c r="L15" s="234">
        <v>363.2623472857822</v>
      </c>
      <c r="M15" s="234">
        <v>364.22220933890839</v>
      </c>
      <c r="N15" s="234">
        <v>345.82371829887995</v>
      </c>
      <c r="O15" s="234">
        <v>329.40452042781516</v>
      </c>
      <c r="P15" s="234">
        <v>324.93624484969558</v>
      </c>
      <c r="Q15" s="234">
        <v>333.41639570956039</v>
      </c>
      <c r="R15" s="234">
        <v>327.01744104053603</v>
      </c>
      <c r="S15" s="234">
        <v>315.15890521834888</v>
      </c>
      <c r="T15" s="234">
        <v>301.52250644051321</v>
      </c>
      <c r="U15" s="234">
        <v>287.35976289596681</v>
      </c>
      <c r="V15" s="234">
        <v>289.2462947086749</v>
      </c>
      <c r="W15" s="234">
        <v>284.00366979627375</v>
      </c>
      <c r="X15" s="234">
        <v>297.9052067021168</v>
      </c>
      <c r="Y15" s="234">
        <v>273.38742684347102</v>
      </c>
      <c r="Z15" s="234">
        <v>280.8529881866865</v>
      </c>
      <c r="AA15" s="234">
        <v>304.26673040536866</v>
      </c>
      <c r="AB15" s="234">
        <v>293.15469731298316</v>
      </c>
      <c r="AC15" s="234">
        <v>297.27502627442317</v>
      </c>
      <c r="AD15" s="234">
        <v>303.89002957354114</v>
      </c>
      <c r="AE15" s="234">
        <v>321.47572549922052</v>
      </c>
      <c r="AF15" s="234">
        <v>338.50655944242033</v>
      </c>
      <c r="AG15" s="234">
        <v>320.89423621675388</v>
      </c>
    </row>
    <row r="16" spans="2:33" x14ac:dyDescent="0.25">
      <c r="B16" s="227" t="s">
        <v>306</v>
      </c>
      <c r="C16" s="31" t="s">
        <v>297</v>
      </c>
      <c r="D16" s="233">
        <v>5820.5003614566012</v>
      </c>
      <c r="E16" s="233">
        <v>5793.0772928712204</v>
      </c>
      <c r="F16" s="233">
        <v>5707.7685151891264</v>
      </c>
      <c r="G16" s="233">
        <v>5819.6381919995538</v>
      </c>
      <c r="H16" s="233">
        <v>6052.7321555871677</v>
      </c>
      <c r="I16" s="233">
        <v>6305.2129920384505</v>
      </c>
      <c r="J16" s="233">
        <v>6332.6664697806546</v>
      </c>
      <c r="K16" s="233">
        <v>6155.3337634956442</v>
      </c>
      <c r="L16" s="233">
        <v>6500.4410647793266</v>
      </c>
      <c r="M16" s="233">
        <v>6505.6669976670873</v>
      </c>
      <c r="N16" s="233">
        <v>6206.9816756841183</v>
      </c>
      <c r="O16" s="233">
        <v>5923.6874908016316</v>
      </c>
      <c r="P16" s="233">
        <v>5860.0326077796317</v>
      </c>
      <c r="Q16" s="233">
        <v>6034.4784475234492</v>
      </c>
      <c r="R16" s="233">
        <v>5926.7106149541651</v>
      </c>
      <c r="S16" s="233">
        <v>5761.1696988943349</v>
      </c>
      <c r="T16" s="233">
        <v>5538.3210419790903</v>
      </c>
      <c r="U16" s="233">
        <v>5328.1930145969718</v>
      </c>
      <c r="V16" s="233">
        <v>5277.1662859074422</v>
      </c>
      <c r="W16" s="233">
        <v>5126.9556530259852</v>
      </c>
      <c r="X16" s="233">
        <v>5395.7059417245027</v>
      </c>
      <c r="Y16" s="233">
        <v>4997.6679929894472</v>
      </c>
      <c r="Z16" s="233">
        <v>5185.5993170618613</v>
      </c>
      <c r="AA16" s="233">
        <v>5619.1518923465846</v>
      </c>
      <c r="AB16" s="233">
        <v>5382.5171107414008</v>
      </c>
      <c r="AC16" s="233">
        <v>5414.0745174810827</v>
      </c>
      <c r="AD16" s="233">
        <v>5469.1204460166091</v>
      </c>
      <c r="AE16" s="233">
        <v>5777.8428588299021</v>
      </c>
      <c r="AF16" s="233">
        <v>6075.9375370394537</v>
      </c>
      <c r="AG16" s="233">
        <v>5723.3209863736438</v>
      </c>
    </row>
    <row r="17" spans="2:33" x14ac:dyDescent="0.25">
      <c r="D17" s="234"/>
      <c r="E17" s="234"/>
      <c r="F17" s="234"/>
      <c r="G17" s="234"/>
      <c r="H17" s="234"/>
      <c r="I17" s="234"/>
      <c r="J17" s="234"/>
      <c r="K17" s="234"/>
      <c r="L17" s="234"/>
      <c r="M17" s="234"/>
      <c r="N17" s="234"/>
      <c r="O17" s="234"/>
      <c r="P17" s="234"/>
      <c r="Q17" s="234"/>
      <c r="R17" s="234"/>
      <c r="S17" s="234"/>
      <c r="T17" s="234"/>
      <c r="U17" s="234"/>
      <c r="V17" s="234"/>
      <c r="W17" s="234"/>
      <c r="X17" s="234"/>
      <c r="Y17" s="234"/>
      <c r="Z17" s="234"/>
      <c r="AA17" s="234"/>
      <c r="AB17" s="234"/>
      <c r="AC17" s="234"/>
      <c r="AD17" s="234"/>
      <c r="AE17" s="234"/>
      <c r="AF17" s="234"/>
      <c r="AG17" s="234"/>
    </row>
    <row r="18" spans="2:33" x14ac:dyDescent="0.25">
      <c r="D18" s="234"/>
      <c r="E18" s="234"/>
      <c r="F18" s="234"/>
      <c r="G18" s="234"/>
      <c r="H18" s="234"/>
      <c r="I18" s="234"/>
      <c r="J18" s="234"/>
      <c r="K18" s="234"/>
      <c r="L18" s="234"/>
      <c r="M18" s="234"/>
      <c r="N18" s="234"/>
      <c r="O18" s="234"/>
      <c r="P18" s="234"/>
      <c r="Q18" s="234"/>
      <c r="R18" s="234"/>
      <c r="S18" s="234"/>
      <c r="T18" s="234"/>
      <c r="U18" s="234"/>
      <c r="V18" s="234"/>
      <c r="W18" s="234"/>
      <c r="X18" s="234"/>
      <c r="Y18" s="234"/>
      <c r="Z18" s="234"/>
      <c r="AA18" s="234"/>
      <c r="AB18" s="234"/>
      <c r="AC18" s="234"/>
      <c r="AD18" s="234"/>
      <c r="AE18" s="234"/>
      <c r="AF18" s="234"/>
      <c r="AG18" s="234"/>
    </row>
    <row r="19" spans="2:33" x14ac:dyDescent="0.25">
      <c r="B19" s="225" t="s">
        <v>391</v>
      </c>
      <c r="D19" s="234"/>
      <c r="E19" s="234"/>
      <c r="F19" s="234"/>
      <c r="G19" s="234"/>
      <c r="H19" s="234"/>
      <c r="I19" s="234"/>
      <c r="J19" s="234"/>
      <c r="K19" s="234"/>
      <c r="L19" s="234"/>
      <c r="M19" s="234"/>
      <c r="N19" s="234"/>
      <c r="O19" s="234"/>
      <c r="P19" s="234"/>
      <c r="Q19" s="234"/>
      <c r="R19" s="234"/>
      <c r="S19" s="234"/>
      <c r="T19" s="234"/>
      <c r="U19" s="234"/>
      <c r="V19" s="234"/>
      <c r="W19" s="234"/>
      <c r="X19" s="234"/>
      <c r="Y19" s="234"/>
      <c r="Z19" s="234"/>
      <c r="AA19" s="234"/>
      <c r="AB19" s="234"/>
      <c r="AC19" s="234"/>
      <c r="AD19" s="234"/>
      <c r="AE19" s="234"/>
      <c r="AF19" s="234"/>
      <c r="AG19" s="234"/>
    </row>
    <row r="20" spans="2:33" x14ac:dyDescent="0.25">
      <c r="B20" s="227" t="s">
        <v>300</v>
      </c>
      <c r="C20" s="227" t="s">
        <v>297</v>
      </c>
      <c r="D20" s="233">
        <v>5261.1679889188808</v>
      </c>
      <c r="E20" s="233">
        <v>5230.8704068258512</v>
      </c>
      <c r="F20" s="233">
        <v>5139.3028200376812</v>
      </c>
      <c r="G20" s="233">
        <v>5259.2379798413822</v>
      </c>
      <c r="H20" s="233">
        <v>5471.1532230172852</v>
      </c>
      <c r="I20" s="233">
        <v>5715.2581004006042</v>
      </c>
      <c r="J20" s="233">
        <v>5731.7006571178317</v>
      </c>
      <c r="K20" s="233">
        <v>5559.0171577497176</v>
      </c>
      <c r="L20" s="233">
        <v>5882.5226116248941</v>
      </c>
      <c r="M20" s="233">
        <v>5885.6970207782742</v>
      </c>
      <c r="N20" s="233">
        <v>5624.9745876684337</v>
      </c>
      <c r="O20" s="233">
        <v>5360.757189320062</v>
      </c>
      <c r="P20" s="233">
        <v>5301.4122285184676</v>
      </c>
      <c r="Q20" s="233">
        <v>5466.5381798384878</v>
      </c>
      <c r="R20" s="233">
        <v>5372.6397844334388</v>
      </c>
      <c r="S20" s="233">
        <v>5219.2861462543206</v>
      </c>
      <c r="T20" s="233">
        <v>5006.2527806696207</v>
      </c>
      <c r="U20" s="233">
        <v>4825.135516518746</v>
      </c>
      <c r="V20" s="233">
        <v>4766.1648851644286</v>
      </c>
      <c r="W20" s="233">
        <v>4617.2935732190981</v>
      </c>
      <c r="X20" s="233">
        <v>4871.8026123834234</v>
      </c>
      <c r="Y20" s="233">
        <v>4512.4090527065819</v>
      </c>
      <c r="Z20" s="233">
        <v>4684.9120374247113</v>
      </c>
      <c r="AA20" s="233">
        <v>5090.6526952787317</v>
      </c>
      <c r="AB20" s="233">
        <v>4870.1735541763319</v>
      </c>
      <c r="AC20" s="233">
        <v>4885.6223938436578</v>
      </c>
      <c r="AD20" s="233">
        <v>4920.2715517188053</v>
      </c>
      <c r="AE20" s="233">
        <v>5203.7326304262851</v>
      </c>
      <c r="AF20" s="233">
        <v>5473.8054711448613</v>
      </c>
      <c r="AG20" s="233">
        <v>5163.3816821720757</v>
      </c>
    </row>
    <row r="21" spans="2:33" x14ac:dyDescent="0.25">
      <c r="B21" s="31" t="s">
        <v>283</v>
      </c>
      <c r="C21" s="31" t="s">
        <v>297</v>
      </c>
      <c r="D21" s="234">
        <v>2158.3930555178517</v>
      </c>
      <c r="E21" s="234">
        <v>2088.235642027214</v>
      </c>
      <c r="F21" s="234">
        <v>1948.5318183885715</v>
      </c>
      <c r="G21" s="234">
        <v>2138.9148871577145</v>
      </c>
      <c r="H21" s="234">
        <v>2318.5356544240003</v>
      </c>
      <c r="I21" s="234">
        <v>2517.8636172045717</v>
      </c>
      <c r="J21" s="234">
        <v>2436.7576179131433</v>
      </c>
      <c r="K21" s="234">
        <v>2212.587628089143</v>
      </c>
      <c r="L21" s="234">
        <v>2507.9247006000001</v>
      </c>
      <c r="M21" s="234">
        <v>2551.8913139154288</v>
      </c>
      <c r="N21" s="234">
        <v>2359.9940657668576</v>
      </c>
      <c r="O21" s="234">
        <v>2132.6757217794288</v>
      </c>
      <c r="P21" s="234">
        <v>2108.4693476377147</v>
      </c>
      <c r="Q21" s="234">
        <v>2277.2307209142855</v>
      </c>
      <c r="R21" s="234">
        <v>2149.0642719668572</v>
      </c>
      <c r="S21" s="234">
        <v>2102.1615090959999</v>
      </c>
      <c r="T21" s="234">
        <v>2024.348524917714</v>
      </c>
      <c r="U21" s="234">
        <v>1934.9629120171428</v>
      </c>
      <c r="V21" s="234">
        <v>1798.1447196617144</v>
      </c>
      <c r="W21" s="234">
        <v>1709.4622658582859</v>
      </c>
      <c r="X21" s="234">
        <v>2042.5076596445715</v>
      </c>
      <c r="Y21" s="234">
        <v>1700.4556499165712</v>
      </c>
      <c r="Z21" s="234">
        <v>1786.0098558720001</v>
      </c>
      <c r="AA21" s="234">
        <v>2153.6679757120005</v>
      </c>
      <c r="AB21" s="234">
        <v>1989.2653627817142</v>
      </c>
      <c r="AC21" s="234">
        <v>1954.6643906994286</v>
      </c>
      <c r="AD21" s="234">
        <v>1951.2323396845716</v>
      </c>
      <c r="AE21" s="234">
        <v>2152.2244512811426</v>
      </c>
      <c r="AF21" s="234">
        <v>2380.8323005279999</v>
      </c>
      <c r="AG21" s="234">
        <v>2115.3215795611427</v>
      </c>
    </row>
    <row r="22" spans="2:33" x14ac:dyDescent="0.25">
      <c r="B22" s="227" t="s">
        <v>284</v>
      </c>
      <c r="C22" s="227" t="s">
        <v>297</v>
      </c>
      <c r="D22" s="233">
        <v>666.08167684154614</v>
      </c>
      <c r="E22" s="233">
        <v>681.02894539251645</v>
      </c>
      <c r="F22" s="233">
        <v>690.65909321605591</v>
      </c>
      <c r="G22" s="233">
        <v>697.80544749275111</v>
      </c>
      <c r="H22" s="233">
        <v>704.11337123592602</v>
      </c>
      <c r="I22" s="233">
        <v>715.64232266210047</v>
      </c>
      <c r="J22" s="233">
        <v>748.15493817788661</v>
      </c>
      <c r="K22" s="233">
        <v>778.40694666988986</v>
      </c>
      <c r="L22" s="233">
        <v>798.03203157692496</v>
      </c>
      <c r="M22" s="233">
        <v>772.61954735090603</v>
      </c>
      <c r="N22" s="233">
        <v>742.44312774942853</v>
      </c>
      <c r="O22" s="233">
        <v>752.12709952669638</v>
      </c>
      <c r="P22" s="233">
        <v>761.86220305346581</v>
      </c>
      <c r="Q22" s="233">
        <v>761.70530496770937</v>
      </c>
      <c r="R22" s="233">
        <v>755.82841468171046</v>
      </c>
      <c r="S22" s="233">
        <v>786.45404305629404</v>
      </c>
      <c r="T22" s="233">
        <v>803.44052856077201</v>
      </c>
      <c r="U22" s="233">
        <v>765.7886748228126</v>
      </c>
      <c r="V22" s="233">
        <v>778.97752035593749</v>
      </c>
      <c r="W22" s="233">
        <v>773.11717032083743</v>
      </c>
      <c r="X22" s="233">
        <v>751.30938873341609</v>
      </c>
      <c r="Y22" s="233">
        <v>738.47482750138727</v>
      </c>
      <c r="Z22" s="233">
        <v>817.41305839499546</v>
      </c>
      <c r="AA22" s="233">
        <v>813.92333449129057</v>
      </c>
      <c r="AB22" s="233">
        <v>775.3391388937232</v>
      </c>
      <c r="AC22" s="233">
        <v>813.95389835282879</v>
      </c>
      <c r="AD22" s="233">
        <v>841.12961701350969</v>
      </c>
      <c r="AE22" s="233">
        <v>869.07099269298885</v>
      </c>
      <c r="AF22" s="233">
        <v>914.12752007145843</v>
      </c>
      <c r="AG22" s="233">
        <v>858.33895166582795</v>
      </c>
    </row>
    <row r="23" spans="2:33" x14ac:dyDescent="0.25">
      <c r="B23" s="232" t="s">
        <v>301</v>
      </c>
      <c r="C23" s="31" t="s">
        <v>297</v>
      </c>
      <c r="D23" s="234">
        <v>665.30648697240326</v>
      </c>
      <c r="E23" s="234">
        <v>680.25375552337368</v>
      </c>
      <c r="F23" s="234">
        <v>689.88390334691314</v>
      </c>
      <c r="G23" s="234">
        <v>697.03025762360835</v>
      </c>
      <c r="H23" s="234">
        <v>703.33818136678326</v>
      </c>
      <c r="I23" s="234">
        <v>714.8671327929577</v>
      </c>
      <c r="J23" s="234">
        <v>747.36366831388659</v>
      </c>
      <c r="K23" s="234">
        <v>777.61567680588985</v>
      </c>
      <c r="L23" s="234">
        <v>795.98702786263925</v>
      </c>
      <c r="M23" s="234">
        <v>770.57454363662032</v>
      </c>
      <c r="N23" s="234">
        <v>738.8946927494286</v>
      </c>
      <c r="O23" s="234">
        <v>748.57866452669646</v>
      </c>
      <c r="P23" s="234">
        <v>755.60052062489433</v>
      </c>
      <c r="Q23" s="234">
        <v>755.44362253913789</v>
      </c>
      <c r="R23" s="234">
        <v>744.7948064649961</v>
      </c>
      <c r="S23" s="234">
        <v>772.40102291343692</v>
      </c>
      <c r="T23" s="234">
        <v>789.33763598934343</v>
      </c>
      <c r="U23" s="234">
        <v>751.68578225138401</v>
      </c>
      <c r="V23" s="234">
        <v>764.03183563339974</v>
      </c>
      <c r="W23" s="234">
        <v>757.61831803512314</v>
      </c>
      <c r="X23" s="234">
        <v>731.9527987334161</v>
      </c>
      <c r="Y23" s="234">
        <v>724.9650187871016</v>
      </c>
      <c r="Z23" s="234">
        <v>801.41431110928113</v>
      </c>
      <c r="AA23" s="234">
        <v>801.74884249129059</v>
      </c>
      <c r="AB23" s="234">
        <v>765.39204789372309</v>
      </c>
      <c r="AC23" s="234">
        <v>803.02012935282869</v>
      </c>
      <c r="AD23" s="234">
        <v>830.51264329922412</v>
      </c>
      <c r="AE23" s="234">
        <v>858.18639369298876</v>
      </c>
      <c r="AF23" s="234">
        <v>903.82453192860135</v>
      </c>
      <c r="AG23" s="234">
        <v>846.1309772372565</v>
      </c>
    </row>
    <row r="24" spans="2:33" x14ac:dyDescent="0.25">
      <c r="B24" s="232" t="s">
        <v>302</v>
      </c>
      <c r="C24" s="31" t="s">
        <v>297</v>
      </c>
      <c r="D24" s="234">
        <v>0.77518986914285726</v>
      </c>
      <c r="E24" s="234">
        <v>0.77518986914285726</v>
      </c>
      <c r="F24" s="234">
        <v>0.77518986914285726</v>
      </c>
      <c r="G24" s="234">
        <v>0.77518986914285726</v>
      </c>
      <c r="H24" s="234">
        <v>0.77518986914285726</v>
      </c>
      <c r="I24" s="234">
        <v>0.77518986914285726</v>
      </c>
      <c r="J24" s="234">
        <v>0.79126986399999999</v>
      </c>
      <c r="K24" s="234">
        <v>0.79126986399999999</v>
      </c>
      <c r="L24" s="234">
        <v>2.0450037142857145</v>
      </c>
      <c r="M24" s="234">
        <v>2.0450037142857145</v>
      </c>
      <c r="N24" s="234">
        <v>3.548435</v>
      </c>
      <c r="O24" s="234">
        <v>3.548435</v>
      </c>
      <c r="P24" s="234">
        <v>6.2616824285714285</v>
      </c>
      <c r="Q24" s="234">
        <v>6.2616824285714285</v>
      </c>
      <c r="R24" s="234">
        <v>11.033608216714287</v>
      </c>
      <c r="S24" s="234">
        <v>14.053020142857143</v>
      </c>
      <c r="T24" s="234">
        <v>14.102892571428571</v>
      </c>
      <c r="U24" s="234">
        <v>14.102892571428571</v>
      </c>
      <c r="V24" s="234">
        <v>14.94568472253782</v>
      </c>
      <c r="W24" s="234">
        <v>15.498852285714285</v>
      </c>
      <c r="X24" s="234">
        <v>19.356590000000001</v>
      </c>
      <c r="Y24" s="234">
        <v>13.509808714285715</v>
      </c>
      <c r="Z24" s="234">
        <v>15.998747285714286</v>
      </c>
      <c r="AA24" s="234">
        <v>12.174492000000001</v>
      </c>
      <c r="AB24" s="234">
        <v>9.9470910000000003</v>
      </c>
      <c r="AC24" s="234">
        <v>10.933769</v>
      </c>
      <c r="AD24" s="234">
        <v>10.616973714285715</v>
      </c>
      <c r="AE24" s="234">
        <v>10.884599000000001</v>
      </c>
      <c r="AF24" s="234">
        <v>10.302988142857144</v>
      </c>
      <c r="AG24" s="234">
        <v>12.207974428571429</v>
      </c>
    </row>
    <row r="25" spans="2:33" x14ac:dyDescent="0.25">
      <c r="B25" s="31" t="s">
        <v>285</v>
      </c>
      <c r="C25" s="31" t="s">
        <v>297</v>
      </c>
      <c r="D25" s="234">
        <v>1272.5446035605219</v>
      </c>
      <c r="E25" s="234">
        <v>1297.7786745380629</v>
      </c>
      <c r="F25" s="234">
        <v>1328.5568325812626</v>
      </c>
      <c r="G25" s="234">
        <v>1325.700035555345</v>
      </c>
      <c r="H25" s="234">
        <v>1326.1992535601494</v>
      </c>
      <c r="I25" s="234">
        <v>1331.2256525427347</v>
      </c>
      <c r="J25" s="234">
        <v>1367.8557418642968</v>
      </c>
      <c r="K25" s="234">
        <v>1399.4238498967961</v>
      </c>
      <c r="L25" s="234">
        <v>1438.3492698001785</v>
      </c>
      <c r="M25" s="234">
        <v>1409.1180890420417</v>
      </c>
      <c r="N25" s="234">
        <v>1351.8741369677834</v>
      </c>
      <c r="O25" s="234">
        <v>1340.4465921602523</v>
      </c>
      <c r="P25" s="234">
        <v>1326.5507858298131</v>
      </c>
      <c r="Q25" s="234">
        <v>1332.9580683091604</v>
      </c>
      <c r="R25" s="234">
        <v>1320.6264349096164</v>
      </c>
      <c r="S25" s="234">
        <v>1271.6899754989156</v>
      </c>
      <c r="T25" s="234">
        <v>1254.3065848481838</v>
      </c>
      <c r="U25" s="234">
        <v>1205.3694826961721</v>
      </c>
      <c r="V25" s="234">
        <v>1190.461267361703</v>
      </c>
      <c r="W25" s="234">
        <v>1164.6781202965149</v>
      </c>
      <c r="X25" s="234">
        <v>1131.4601458140514</v>
      </c>
      <c r="Y25" s="234">
        <v>1107.1635242288551</v>
      </c>
      <c r="Z25" s="234">
        <v>1138.4769331883426</v>
      </c>
      <c r="AA25" s="234">
        <v>1154.9418576230005</v>
      </c>
      <c r="AB25" s="234">
        <v>1147.2142861991028</v>
      </c>
      <c r="AC25" s="234">
        <v>1159.0070888451746</v>
      </c>
      <c r="AD25" s="234">
        <v>1197.8855204820063</v>
      </c>
      <c r="AE25" s="234">
        <v>1247.7467130399643</v>
      </c>
      <c r="AF25" s="234">
        <v>1285.0351252108067</v>
      </c>
      <c r="AG25" s="234">
        <v>1269.0247199023877</v>
      </c>
    </row>
    <row r="26" spans="2:33" x14ac:dyDescent="0.25">
      <c r="B26" s="31" t="s">
        <v>286</v>
      </c>
      <c r="C26" s="31" t="s">
        <v>297</v>
      </c>
      <c r="D26" s="234">
        <v>388.21832468296793</v>
      </c>
      <c r="E26" s="234">
        <v>385.61835673565042</v>
      </c>
      <c r="F26" s="234">
        <v>394.34119334574302</v>
      </c>
      <c r="G26" s="234">
        <v>323.16274717255772</v>
      </c>
      <c r="H26" s="234">
        <v>352.66265179169631</v>
      </c>
      <c r="I26" s="234">
        <v>376.97150361457278</v>
      </c>
      <c r="J26" s="234">
        <v>408.18939129343397</v>
      </c>
      <c r="K26" s="234">
        <v>396.28969746840312</v>
      </c>
      <c r="L26" s="234">
        <v>369.03351885809104</v>
      </c>
      <c r="M26" s="234">
        <v>382.69167577678525</v>
      </c>
      <c r="N26" s="234">
        <v>386.53108553925045</v>
      </c>
      <c r="O26" s="234">
        <v>345.49267692144025</v>
      </c>
      <c r="P26" s="234">
        <v>314.71586824646249</v>
      </c>
      <c r="Q26" s="234">
        <v>308.97252796877291</v>
      </c>
      <c r="R26" s="234">
        <v>364.4612553293735</v>
      </c>
      <c r="S26" s="234">
        <v>279.45727540658743</v>
      </c>
      <c r="T26" s="234">
        <v>151.39047205228039</v>
      </c>
      <c r="U26" s="234">
        <v>147.1810599300739</v>
      </c>
      <c r="V26" s="234">
        <v>224.17110648076431</v>
      </c>
      <c r="W26" s="234">
        <v>205.00197949743992</v>
      </c>
      <c r="X26" s="234">
        <v>195.66858059238416</v>
      </c>
      <c r="Y26" s="234">
        <v>215.32168038395869</v>
      </c>
      <c r="Z26" s="234">
        <v>192.63763438691123</v>
      </c>
      <c r="AA26" s="234">
        <v>224.1534525327597</v>
      </c>
      <c r="AB26" s="234">
        <v>222.76897743697032</v>
      </c>
      <c r="AC26" s="234">
        <v>229.1137980739984</v>
      </c>
      <c r="AD26" s="234">
        <v>209.41599628638153</v>
      </c>
      <c r="AE26" s="234">
        <v>220.4175739743857</v>
      </c>
      <c r="AF26" s="234">
        <v>186.9280160315169</v>
      </c>
      <c r="AG26" s="234">
        <v>218.14437845955362</v>
      </c>
    </row>
    <row r="27" spans="2:33" x14ac:dyDescent="0.25">
      <c r="B27" s="31" t="s">
        <v>287</v>
      </c>
      <c r="C27" s="31" t="s">
        <v>297</v>
      </c>
      <c r="D27" s="234">
        <v>17.479604719228629</v>
      </c>
      <c r="E27" s="234">
        <v>21.535292737912815</v>
      </c>
      <c r="F27" s="234">
        <v>22.091201719594448</v>
      </c>
      <c r="G27" s="234">
        <v>24.835679615377671</v>
      </c>
      <c r="H27" s="234">
        <v>20.823109157876541</v>
      </c>
      <c r="I27" s="234">
        <v>24.735821528987497</v>
      </c>
      <c r="J27" s="234">
        <v>21.923785021434078</v>
      </c>
      <c r="K27" s="234">
        <v>23.489852777848785</v>
      </c>
      <c r="L27" s="234">
        <v>20.363907942063701</v>
      </c>
      <c r="M27" s="234">
        <v>23.207214619889911</v>
      </c>
      <c r="N27" s="234">
        <v>40.069751468306563</v>
      </c>
      <c r="O27" s="234">
        <v>45.952678755436594</v>
      </c>
      <c r="P27" s="234">
        <v>45.751603574204978</v>
      </c>
      <c r="Q27" s="234">
        <v>41.609137501752713</v>
      </c>
      <c r="R27" s="234">
        <v>38.596987369074256</v>
      </c>
      <c r="S27" s="234">
        <v>35.460923019716347</v>
      </c>
      <c r="T27" s="234">
        <v>28.704250113863914</v>
      </c>
      <c r="U27" s="234">
        <v>30.749182026392155</v>
      </c>
      <c r="V27" s="234">
        <v>39.042394729813715</v>
      </c>
      <c r="W27" s="234">
        <v>32.576892237094903</v>
      </c>
      <c r="X27" s="234">
        <v>24.426545226171417</v>
      </c>
      <c r="Y27" s="234">
        <v>28.749061551914309</v>
      </c>
      <c r="Z27" s="234">
        <v>32.58402775768397</v>
      </c>
      <c r="AA27" s="234">
        <v>30.914883404456969</v>
      </c>
      <c r="AB27" s="234">
        <v>27.67500673725711</v>
      </c>
      <c r="AC27" s="234">
        <v>26.419047481191463</v>
      </c>
      <c r="AD27" s="234">
        <v>23.815685513277884</v>
      </c>
      <c r="AE27" s="234">
        <v>23.061626411299649</v>
      </c>
      <c r="AF27" s="234">
        <v>18.614077331956143</v>
      </c>
      <c r="AG27" s="234">
        <v>18.103178763751018</v>
      </c>
    </row>
    <row r="28" spans="2:33" x14ac:dyDescent="0.25">
      <c r="B28" s="31" t="s">
        <v>288</v>
      </c>
      <c r="C28" s="31" t="s">
        <v>297</v>
      </c>
      <c r="D28" s="234">
        <v>758.45072359676431</v>
      </c>
      <c r="E28" s="234">
        <v>756.67349539449424</v>
      </c>
      <c r="F28" s="234">
        <v>755.12268078645332</v>
      </c>
      <c r="G28" s="234">
        <v>748.81918284763628</v>
      </c>
      <c r="H28" s="234">
        <v>748.81918284763628</v>
      </c>
      <c r="I28" s="234">
        <v>748.81918284763628</v>
      </c>
      <c r="J28" s="234">
        <v>748.81918284763628</v>
      </c>
      <c r="K28" s="234">
        <v>748.81918284763628</v>
      </c>
      <c r="L28" s="234">
        <v>748.81918284763628</v>
      </c>
      <c r="M28" s="234">
        <v>746.16918007322317</v>
      </c>
      <c r="N28" s="234">
        <v>744.06242017680734</v>
      </c>
      <c r="O28" s="234">
        <v>744.06242017680734</v>
      </c>
      <c r="P28" s="234">
        <v>744.06242017680734</v>
      </c>
      <c r="Q28" s="234">
        <v>744.06242017680734</v>
      </c>
      <c r="R28" s="234">
        <v>744.06242017680734</v>
      </c>
      <c r="S28" s="234">
        <v>744.06242017680734</v>
      </c>
      <c r="T28" s="234">
        <v>744.06242017680734</v>
      </c>
      <c r="U28" s="234">
        <v>741.0842050261524</v>
      </c>
      <c r="V28" s="234">
        <v>735.36787657449497</v>
      </c>
      <c r="W28" s="234">
        <v>732.45714500892564</v>
      </c>
      <c r="X28" s="234">
        <v>726.43029237282826</v>
      </c>
      <c r="Y28" s="234">
        <v>722.24430912389619</v>
      </c>
      <c r="Z28" s="234">
        <v>717.79052782477845</v>
      </c>
      <c r="AA28" s="234">
        <v>713.05119151522376</v>
      </c>
      <c r="AB28" s="234">
        <v>707.91078212756474</v>
      </c>
      <c r="AC28" s="234">
        <v>702.46417039103596</v>
      </c>
      <c r="AD28" s="234">
        <v>696.79239273905819</v>
      </c>
      <c r="AE28" s="234">
        <v>691.21127302650325</v>
      </c>
      <c r="AF28" s="234">
        <v>688.2684319711235</v>
      </c>
      <c r="AG28" s="234">
        <v>684.44887381941282</v>
      </c>
    </row>
    <row r="29" spans="2:33" x14ac:dyDescent="0.25">
      <c r="B29" s="227" t="s">
        <v>303</v>
      </c>
      <c r="C29" s="227" t="s">
        <v>297</v>
      </c>
      <c r="D29" s="233">
        <v>555.50957875857227</v>
      </c>
      <c r="E29" s="233">
        <v>559.06912030956562</v>
      </c>
      <c r="F29" s="233">
        <v>566.9874902454045</v>
      </c>
      <c r="G29" s="233">
        <v>564.62108698830593</v>
      </c>
      <c r="H29" s="233">
        <v>578.24293286103261</v>
      </c>
      <c r="I29" s="233">
        <v>589.28082961719974</v>
      </c>
      <c r="J29" s="233">
        <v>600.10861318939158</v>
      </c>
      <c r="K29" s="233">
        <v>595.06844303245714</v>
      </c>
      <c r="L29" s="233">
        <v>627.1876114322381</v>
      </c>
      <c r="M29" s="233">
        <v>625.2951059665445</v>
      </c>
      <c r="N29" s="233">
        <v>593.47824486467925</v>
      </c>
      <c r="O29" s="233">
        <v>574.20428359347761</v>
      </c>
      <c r="P29" s="233">
        <v>569.87316830156692</v>
      </c>
      <c r="Q29" s="233">
        <v>579.16680379267427</v>
      </c>
      <c r="R29" s="233">
        <v>565.37458837891177</v>
      </c>
      <c r="S29" s="233">
        <v>552.85852206594791</v>
      </c>
      <c r="T29" s="233">
        <v>542.81028918094489</v>
      </c>
      <c r="U29" s="233">
        <v>513.90660409062173</v>
      </c>
      <c r="V29" s="233">
        <v>521.49631341881161</v>
      </c>
      <c r="W29" s="233">
        <v>520.39014713786264</v>
      </c>
      <c r="X29" s="233">
        <v>534.13560730699692</v>
      </c>
      <c r="Y29" s="233">
        <v>495.13970684885606</v>
      </c>
      <c r="Z29" s="233">
        <v>510.91816524848332</v>
      </c>
      <c r="AA29" s="233">
        <v>538.63188360419269</v>
      </c>
      <c r="AB29" s="233">
        <v>522.07159949804054</v>
      </c>
      <c r="AC29" s="233">
        <v>537.83606404447448</v>
      </c>
      <c r="AD29" s="233">
        <v>558.07980868625918</v>
      </c>
      <c r="AE29" s="233">
        <v>583.32924183448313</v>
      </c>
      <c r="AF29" s="233">
        <v>614.71518848030678</v>
      </c>
      <c r="AG29" s="233">
        <v>572.382140066631</v>
      </c>
    </row>
    <row r="30" spans="2:33" x14ac:dyDescent="0.25">
      <c r="B30" s="232" t="s">
        <v>304</v>
      </c>
      <c r="C30" s="31" t="s">
        <v>297</v>
      </c>
      <c r="D30" s="234">
        <v>233.97801383205348</v>
      </c>
      <c r="E30" s="234">
        <v>237.41434167300628</v>
      </c>
      <c r="F30" s="234">
        <v>245.47538315411128</v>
      </c>
      <c r="G30" s="234">
        <v>240.9678003256534</v>
      </c>
      <c r="H30" s="234">
        <v>242.63944151289334</v>
      </c>
      <c r="I30" s="234">
        <v>241.70113033004708</v>
      </c>
      <c r="J30" s="234">
        <v>248.88075501977454</v>
      </c>
      <c r="K30" s="234">
        <v>252.38659527842464</v>
      </c>
      <c r="L30" s="234">
        <v>264.00344344364026</v>
      </c>
      <c r="M30" s="234">
        <v>261.42651772621667</v>
      </c>
      <c r="N30" s="234">
        <v>247.57962967736793</v>
      </c>
      <c r="O30" s="234">
        <v>244.73844338063992</v>
      </c>
      <c r="P30" s="234">
        <v>244.87706844761971</v>
      </c>
      <c r="Q30" s="234">
        <v>245.69242454700529</v>
      </c>
      <c r="R30" s="234">
        <v>238.29939186360124</v>
      </c>
      <c r="S30" s="234">
        <v>237.66209665628028</v>
      </c>
      <c r="T30" s="234">
        <v>241.26599479281148</v>
      </c>
      <c r="U30" s="234">
        <v>226.51379316057924</v>
      </c>
      <c r="V30" s="234">
        <v>232.24547620323864</v>
      </c>
      <c r="W30" s="234">
        <v>236.37816588928652</v>
      </c>
      <c r="X30" s="234">
        <v>236.255871777522</v>
      </c>
      <c r="Y30" s="234">
        <v>221.79419506044269</v>
      </c>
      <c r="Z30" s="234">
        <v>230.10392087961722</v>
      </c>
      <c r="AA30" s="234">
        <v>234.41530665794511</v>
      </c>
      <c r="AB30" s="234">
        <v>228.99390578955177</v>
      </c>
      <c r="AC30" s="234">
        <v>240.6633344415273</v>
      </c>
      <c r="AD30" s="234">
        <v>254.31312466263535</v>
      </c>
      <c r="AE30" s="234">
        <v>261.98204737323994</v>
      </c>
      <c r="AF30" s="234">
        <v>276.09639295362945</v>
      </c>
      <c r="AG30" s="234">
        <v>251.35521893702273</v>
      </c>
    </row>
    <row r="31" spans="2:33" x14ac:dyDescent="0.25">
      <c r="B31" s="232" t="s">
        <v>305</v>
      </c>
      <c r="C31" s="31" t="s">
        <v>297</v>
      </c>
      <c r="D31" s="234">
        <v>321.5315649265188</v>
      </c>
      <c r="E31" s="234">
        <v>321.65477863655934</v>
      </c>
      <c r="F31" s="234">
        <v>321.51210709129316</v>
      </c>
      <c r="G31" s="234">
        <v>323.65328666265253</v>
      </c>
      <c r="H31" s="234">
        <v>335.60349134813919</v>
      </c>
      <c r="I31" s="234">
        <v>347.57969928715261</v>
      </c>
      <c r="J31" s="234">
        <v>351.22785816961709</v>
      </c>
      <c r="K31" s="234">
        <v>342.68184775403256</v>
      </c>
      <c r="L31" s="234">
        <v>363.18416798859789</v>
      </c>
      <c r="M31" s="234">
        <v>363.86858824032788</v>
      </c>
      <c r="N31" s="234">
        <v>345.89861518731129</v>
      </c>
      <c r="O31" s="234">
        <v>329.46584021283769</v>
      </c>
      <c r="P31" s="234">
        <v>324.99609985394733</v>
      </c>
      <c r="Q31" s="234">
        <v>333.47437924566896</v>
      </c>
      <c r="R31" s="234">
        <v>327.07519651531049</v>
      </c>
      <c r="S31" s="234">
        <v>315.19642540966765</v>
      </c>
      <c r="T31" s="234">
        <v>301.54429438813349</v>
      </c>
      <c r="U31" s="234">
        <v>287.39281093004251</v>
      </c>
      <c r="V31" s="234">
        <v>289.25083721557303</v>
      </c>
      <c r="W31" s="234">
        <v>284.01198124857603</v>
      </c>
      <c r="X31" s="234">
        <v>297.87973552947489</v>
      </c>
      <c r="Y31" s="234">
        <v>273.34551178841338</v>
      </c>
      <c r="Z31" s="234">
        <v>280.81424436886613</v>
      </c>
      <c r="AA31" s="234">
        <v>304.21657694624753</v>
      </c>
      <c r="AB31" s="234">
        <v>293.07769370848877</v>
      </c>
      <c r="AC31" s="234">
        <v>297.17272960294724</v>
      </c>
      <c r="AD31" s="234">
        <v>303.7666840236239</v>
      </c>
      <c r="AE31" s="234">
        <v>321.34719446124319</v>
      </c>
      <c r="AF31" s="234">
        <v>338.61879552667727</v>
      </c>
      <c r="AG31" s="234">
        <v>321.0269211296083</v>
      </c>
    </row>
    <row r="32" spans="2:33" x14ac:dyDescent="0.25">
      <c r="B32" s="227" t="s">
        <v>306</v>
      </c>
      <c r="C32" s="31" t="s">
        <v>297</v>
      </c>
      <c r="D32" s="233">
        <v>5816.6775676774532</v>
      </c>
      <c r="E32" s="233">
        <v>5789.939527135416</v>
      </c>
      <c r="F32" s="233">
        <v>5706.290310283086</v>
      </c>
      <c r="G32" s="233">
        <v>5823.8590668296883</v>
      </c>
      <c r="H32" s="233">
        <v>6049.3961558783176</v>
      </c>
      <c r="I32" s="233">
        <v>6304.538930017804</v>
      </c>
      <c r="J32" s="233">
        <v>6331.8092703072234</v>
      </c>
      <c r="K32" s="233">
        <v>6154.0856007821749</v>
      </c>
      <c r="L32" s="233">
        <v>6509.7102230571318</v>
      </c>
      <c r="M32" s="233">
        <v>6510.992126744819</v>
      </c>
      <c r="N32" s="233">
        <v>6218.4528325331121</v>
      </c>
      <c r="O32" s="233">
        <v>5934.9614729135401</v>
      </c>
      <c r="P32" s="233">
        <v>5871.2853968200343</v>
      </c>
      <c r="Q32" s="233">
        <v>6045.7049836311626</v>
      </c>
      <c r="R32" s="233">
        <v>5938.0143728123503</v>
      </c>
      <c r="S32" s="233">
        <v>5772.1446683202685</v>
      </c>
      <c r="T32" s="233">
        <v>5549.0630698505665</v>
      </c>
      <c r="U32" s="233">
        <v>5339.042120609367</v>
      </c>
      <c r="V32" s="233">
        <v>5287.6611985832405</v>
      </c>
      <c r="W32" s="233">
        <v>5137.6837203569603</v>
      </c>
      <c r="X32" s="233">
        <v>5405.9382196904198</v>
      </c>
      <c r="Y32" s="233">
        <v>5007.5487595554387</v>
      </c>
      <c r="Z32" s="233">
        <v>5195.8302026731944</v>
      </c>
      <c r="AA32" s="233">
        <v>5629.2845788829245</v>
      </c>
      <c r="AB32" s="233">
        <v>5392.245153674372</v>
      </c>
      <c r="AC32" s="233">
        <v>5423.4584578881313</v>
      </c>
      <c r="AD32" s="233">
        <v>5478.351360405064</v>
      </c>
      <c r="AE32" s="233">
        <v>5787.0618722607678</v>
      </c>
      <c r="AF32" s="233">
        <v>6088.5206596251683</v>
      </c>
      <c r="AG32" s="233">
        <v>5735.7638222387068</v>
      </c>
    </row>
    <row r="33" spans="2:33" x14ac:dyDescent="0.25">
      <c r="D33" s="235"/>
      <c r="E33" s="235"/>
      <c r="F33" s="235"/>
      <c r="G33" s="235"/>
      <c r="H33" s="235"/>
      <c r="I33" s="235"/>
      <c r="J33" s="235"/>
      <c r="K33" s="235"/>
      <c r="L33" s="235"/>
      <c r="M33" s="235"/>
      <c r="N33" s="235"/>
      <c r="O33" s="235"/>
      <c r="P33" s="235"/>
      <c r="Q33" s="235"/>
      <c r="R33" s="235"/>
      <c r="S33" s="235"/>
      <c r="T33" s="235"/>
      <c r="U33" s="235"/>
      <c r="V33" s="235"/>
      <c r="W33" s="235"/>
      <c r="X33" s="235"/>
      <c r="Y33" s="235"/>
      <c r="Z33" s="235"/>
      <c r="AA33" s="235"/>
      <c r="AB33" s="235"/>
      <c r="AC33" s="235"/>
      <c r="AD33" s="235"/>
      <c r="AE33" s="235"/>
    </row>
    <row r="34" spans="2:33" x14ac:dyDescent="0.25">
      <c r="D34" s="235"/>
      <c r="E34" s="235"/>
      <c r="F34" s="235"/>
      <c r="G34" s="235"/>
      <c r="H34" s="235"/>
      <c r="I34" s="235"/>
      <c r="J34" s="235"/>
      <c r="K34" s="235"/>
      <c r="L34" s="235"/>
      <c r="M34" s="235"/>
      <c r="N34" s="235"/>
      <c r="O34" s="235"/>
      <c r="P34" s="235"/>
      <c r="Q34" s="235"/>
      <c r="R34" s="235"/>
      <c r="S34" s="235"/>
      <c r="T34" s="235"/>
      <c r="U34" s="235"/>
      <c r="V34" s="235"/>
      <c r="W34" s="235"/>
      <c r="X34" s="235"/>
      <c r="Y34" s="235"/>
      <c r="Z34" s="235"/>
      <c r="AA34" s="235"/>
      <c r="AB34" s="235"/>
      <c r="AC34" s="235"/>
      <c r="AD34" s="235"/>
      <c r="AE34" s="235"/>
    </row>
    <row r="35" spans="2:33" x14ac:dyDescent="0.25">
      <c r="B35" s="227" t="s">
        <v>300</v>
      </c>
      <c r="C35" s="31" t="s">
        <v>297</v>
      </c>
      <c r="D35" s="233">
        <f t="shared" ref="D35:AD35" si="0">D20-D4</f>
        <v>-3.4447149286879721</v>
      </c>
      <c r="E35" s="233">
        <f t="shared" si="0"/>
        <v>-2.8043671701861967</v>
      </c>
      <c r="F35" s="233">
        <f t="shared" si="0"/>
        <v>-1.2589820063749357</v>
      </c>
      <c r="G35" s="233">
        <f t="shared" si="0"/>
        <v>4.0465236568670662</v>
      </c>
      <c r="H35" s="233">
        <f t="shared" si="0"/>
        <v>-2.9826322328508468</v>
      </c>
      <c r="I35" s="233">
        <f t="shared" si="0"/>
        <v>-0.50427349673645949</v>
      </c>
      <c r="J35" s="233">
        <f t="shared" si="0"/>
        <v>-0.66992223157922126</v>
      </c>
      <c r="K35" s="233">
        <f t="shared" si="0"/>
        <v>-1.0306448082947099</v>
      </c>
      <c r="L35" s="233">
        <f t="shared" si="0"/>
        <v>9.497569434264733</v>
      </c>
      <c r="M35" s="233">
        <f t="shared" si="0"/>
        <v>5.8260341729355787</v>
      </c>
      <c r="N35" s="233">
        <f t="shared" si="0"/>
        <v>11.5402134303813</v>
      </c>
      <c r="O35" s="233">
        <f t="shared" si="0"/>
        <v>11.358382753610385</v>
      </c>
      <c r="P35" s="233">
        <f t="shared" si="0"/>
        <v>11.33928721745815</v>
      </c>
      <c r="Q35" s="233">
        <f t="shared" si="0"/>
        <v>11.313593926526664</v>
      </c>
      <c r="R35" s="233">
        <f t="shared" si="0"/>
        <v>11.384351342257105</v>
      </c>
      <c r="S35" s="233">
        <f t="shared" si="0"/>
        <v>11.076796666251539</v>
      </c>
      <c r="T35" s="233">
        <f t="shared" si="0"/>
        <v>10.86212035949211</v>
      </c>
      <c r="U35" s="233">
        <f t="shared" si="0"/>
        <v>10.938548382287081</v>
      </c>
      <c r="V35" s="233">
        <f t="shared" si="0"/>
        <v>10.625921244643905</v>
      </c>
      <c r="W35" s="233">
        <f t="shared" si="0"/>
        <v>10.836242249100906</v>
      </c>
      <c r="X35" s="233">
        <f t="shared" si="0"/>
        <v>10.378818419423624</v>
      </c>
      <c r="Y35" s="233">
        <f t="shared" si="0"/>
        <v>10.04217003330541</v>
      </c>
      <c r="Z35" s="233">
        <f t="shared" si="0"/>
        <v>10.375969782370703</v>
      </c>
      <c r="AA35" s="233">
        <f t="shared" si="0"/>
        <v>10.28193513464339</v>
      </c>
      <c r="AB35" s="233">
        <f t="shared" si="0"/>
        <v>9.9149125878930136</v>
      </c>
      <c r="AC35" s="233">
        <f t="shared" si="0"/>
        <v>9.5992300049701953</v>
      </c>
      <c r="AD35" s="233">
        <f t="shared" si="0"/>
        <v>9.4565895037212613</v>
      </c>
      <c r="AE35" s="233">
        <f t="shared" ref="AE35:AF35" si="1">AE20-AE4</f>
        <v>9.430125492530351</v>
      </c>
      <c r="AF35" s="233">
        <f t="shared" si="1"/>
        <v>12.421518720921085</v>
      </c>
      <c r="AG35" s="233">
        <f t="shared" ref="AG35" si="2">AG20-AG4</f>
        <v>12.44763387724106</v>
      </c>
    </row>
    <row r="36" spans="2:33" x14ac:dyDescent="0.25">
      <c r="B36" s="31" t="s">
        <v>283</v>
      </c>
      <c r="C36" s="31" t="s">
        <v>297</v>
      </c>
      <c r="D36" s="234">
        <f t="shared" ref="D36:AD36" si="3">D21-D5</f>
        <v>0</v>
      </c>
      <c r="E36" s="234">
        <f t="shared" si="3"/>
        <v>0</v>
      </c>
      <c r="F36" s="234">
        <f t="shared" si="3"/>
        <v>0</v>
      </c>
      <c r="G36" s="234">
        <f t="shared" si="3"/>
        <v>0</v>
      </c>
      <c r="H36" s="234">
        <f t="shared" si="3"/>
        <v>0</v>
      </c>
      <c r="I36" s="234">
        <f t="shared" si="3"/>
        <v>0</v>
      </c>
      <c r="J36" s="234">
        <f t="shared" si="3"/>
        <v>0</v>
      </c>
      <c r="K36" s="234">
        <f t="shared" si="3"/>
        <v>0</v>
      </c>
      <c r="L36" s="234">
        <f t="shared" si="3"/>
        <v>0</v>
      </c>
      <c r="M36" s="234">
        <f t="shared" si="3"/>
        <v>0</v>
      </c>
      <c r="N36" s="234">
        <f t="shared" si="3"/>
        <v>0</v>
      </c>
      <c r="O36" s="234">
        <f t="shared" si="3"/>
        <v>0</v>
      </c>
      <c r="P36" s="234">
        <f t="shared" si="3"/>
        <v>0</v>
      </c>
      <c r="Q36" s="234">
        <f t="shared" si="3"/>
        <v>0</v>
      </c>
      <c r="R36" s="234">
        <f t="shared" si="3"/>
        <v>0</v>
      </c>
      <c r="S36" s="234">
        <f t="shared" si="3"/>
        <v>0</v>
      </c>
      <c r="T36" s="234">
        <f t="shared" si="3"/>
        <v>0</v>
      </c>
      <c r="U36" s="234">
        <f t="shared" si="3"/>
        <v>0</v>
      </c>
      <c r="V36" s="234">
        <f t="shared" si="3"/>
        <v>0</v>
      </c>
      <c r="W36" s="234">
        <f t="shared" si="3"/>
        <v>0</v>
      </c>
      <c r="X36" s="234">
        <f t="shared" si="3"/>
        <v>0</v>
      </c>
      <c r="Y36" s="234">
        <f t="shared" si="3"/>
        <v>0</v>
      </c>
      <c r="Z36" s="234">
        <f t="shared" si="3"/>
        <v>0</v>
      </c>
      <c r="AA36" s="234">
        <f t="shared" si="3"/>
        <v>0</v>
      </c>
      <c r="AB36" s="234">
        <f t="shared" si="3"/>
        <v>0</v>
      </c>
      <c r="AC36" s="234">
        <f t="shared" si="3"/>
        <v>0</v>
      </c>
      <c r="AD36" s="234">
        <f t="shared" si="3"/>
        <v>0</v>
      </c>
      <c r="AE36" s="234">
        <f t="shared" ref="AE36:AF36" si="4">AE21-AE5</f>
        <v>0</v>
      </c>
      <c r="AF36" s="234">
        <f t="shared" si="4"/>
        <v>0</v>
      </c>
      <c r="AG36" s="234">
        <f t="shared" ref="AG36" si="5">AG21-AG5</f>
        <v>0</v>
      </c>
    </row>
    <row r="37" spans="2:33" x14ac:dyDescent="0.25">
      <c r="B37" s="227" t="s">
        <v>284</v>
      </c>
      <c r="C37" s="31" t="s">
        <v>297</v>
      </c>
      <c r="D37" s="233">
        <f t="shared" ref="D37:AD37" si="6">D22-D6</f>
        <v>-0.22592399435495736</v>
      </c>
      <c r="E37" s="233">
        <f t="shared" si="6"/>
        <v>-0.22330609652408384</v>
      </c>
      <c r="F37" s="233">
        <f t="shared" si="6"/>
        <v>-0.2177895013919624</v>
      </c>
      <c r="G37" s="233">
        <f t="shared" si="6"/>
        <v>-0.21923285278683124</v>
      </c>
      <c r="H37" s="233">
        <f t="shared" si="6"/>
        <v>-0.2200897338852883</v>
      </c>
      <c r="I37" s="233">
        <f t="shared" si="6"/>
        <v>-0.22101288196256519</v>
      </c>
      <c r="J37" s="233">
        <f t="shared" si="6"/>
        <v>-0.22381122068475179</v>
      </c>
      <c r="K37" s="233">
        <f t="shared" si="6"/>
        <v>-0.22348958870213664</v>
      </c>
      <c r="L37" s="233">
        <f t="shared" si="6"/>
        <v>-0.22384714300505948</v>
      </c>
      <c r="M37" s="233">
        <f t="shared" si="6"/>
        <v>-0.22062443029130918</v>
      </c>
      <c r="N37" s="233">
        <f t="shared" si="6"/>
        <v>-0.21858156189739475</v>
      </c>
      <c r="O37" s="233">
        <f t="shared" si="6"/>
        <v>-0.2206169022093718</v>
      </c>
      <c r="P37" s="233">
        <f t="shared" si="6"/>
        <v>-0.21899419957765076</v>
      </c>
      <c r="Q37" s="233">
        <f t="shared" si="6"/>
        <v>-0.22075806130567344</v>
      </c>
      <c r="R37" s="233">
        <f t="shared" si="6"/>
        <v>-0.20475921019692578</v>
      </c>
      <c r="S37" s="233">
        <f t="shared" si="6"/>
        <v>-0.21018735853931503</v>
      </c>
      <c r="T37" s="233">
        <f t="shared" si="6"/>
        <v>-0.22067061581685721</v>
      </c>
      <c r="U37" s="233">
        <f t="shared" si="6"/>
        <v>-0.17657612984510251</v>
      </c>
      <c r="V37" s="233">
        <f t="shared" si="6"/>
        <v>-0.22175508864665971</v>
      </c>
      <c r="W37" s="233">
        <f t="shared" si="6"/>
        <v>-0.17075796626386364</v>
      </c>
      <c r="X37" s="233">
        <f t="shared" si="6"/>
        <v>-0.1757196114775752</v>
      </c>
      <c r="Y37" s="233">
        <f t="shared" si="6"/>
        <v>-0.16805073858279229</v>
      </c>
      <c r="Z37" s="233">
        <f t="shared" si="6"/>
        <v>-0.13116354801866237</v>
      </c>
      <c r="AA37" s="233">
        <f t="shared" si="6"/>
        <v>-0.11209560797976792</v>
      </c>
      <c r="AB37" s="233">
        <f t="shared" si="6"/>
        <v>-0.14085867439939648</v>
      </c>
      <c r="AC37" s="233">
        <f t="shared" si="6"/>
        <v>-0.1504879751083763</v>
      </c>
      <c r="AD37" s="233">
        <f t="shared" si="6"/>
        <v>-0.11237444462415169</v>
      </c>
      <c r="AE37" s="233">
        <f t="shared" ref="AE37:AF37" si="7">AE22-AE6</f>
        <v>-9.4021268494088872E-3</v>
      </c>
      <c r="AF37" s="233">
        <f t="shared" si="7"/>
        <v>0.19373922575312008</v>
      </c>
      <c r="AG37" s="233">
        <f t="shared" ref="AG37" si="8">AG22-AG6</f>
        <v>-0.42253995413329903</v>
      </c>
    </row>
    <row r="38" spans="2:33" x14ac:dyDescent="0.25">
      <c r="B38" s="31" t="s">
        <v>301</v>
      </c>
      <c r="C38" s="31" t="s">
        <v>297</v>
      </c>
      <c r="D38" s="234">
        <f t="shared" ref="D38:AD38" si="9">D23-D7</f>
        <v>-0.22592399435495736</v>
      </c>
      <c r="E38" s="234">
        <f t="shared" si="9"/>
        <v>-0.22330609652397015</v>
      </c>
      <c r="F38" s="234">
        <f t="shared" si="9"/>
        <v>-0.21778950139184872</v>
      </c>
      <c r="G38" s="234">
        <f t="shared" si="9"/>
        <v>-0.21923285278671756</v>
      </c>
      <c r="H38" s="234">
        <f t="shared" si="9"/>
        <v>-0.22008973388517461</v>
      </c>
      <c r="I38" s="234">
        <f t="shared" si="9"/>
        <v>-0.2210128819624515</v>
      </c>
      <c r="J38" s="234">
        <f t="shared" si="9"/>
        <v>-0.22381122068475179</v>
      </c>
      <c r="K38" s="234">
        <f t="shared" si="9"/>
        <v>-0.22348958870213664</v>
      </c>
      <c r="L38" s="234">
        <f t="shared" si="9"/>
        <v>-0.22384714300505948</v>
      </c>
      <c r="M38" s="234">
        <f t="shared" si="9"/>
        <v>-0.22062443029130918</v>
      </c>
      <c r="N38" s="234">
        <f t="shared" si="9"/>
        <v>-0.21858156189739475</v>
      </c>
      <c r="O38" s="234">
        <f t="shared" si="9"/>
        <v>-0.22061690220925811</v>
      </c>
      <c r="P38" s="234">
        <f t="shared" si="9"/>
        <v>-0.21899419957765076</v>
      </c>
      <c r="Q38" s="234">
        <f t="shared" si="9"/>
        <v>-0.22075806130567344</v>
      </c>
      <c r="R38" s="234">
        <f t="shared" si="9"/>
        <v>-0.20475921019692578</v>
      </c>
      <c r="S38" s="234">
        <f t="shared" si="9"/>
        <v>-0.21018735853942871</v>
      </c>
      <c r="T38" s="234">
        <f t="shared" si="9"/>
        <v>-0.22067061581685721</v>
      </c>
      <c r="U38" s="234">
        <f t="shared" si="9"/>
        <v>-0.17657612984510251</v>
      </c>
      <c r="V38" s="234">
        <f t="shared" si="9"/>
        <v>-0.22175508864665971</v>
      </c>
      <c r="W38" s="234">
        <f t="shared" si="9"/>
        <v>-0.17075796626386364</v>
      </c>
      <c r="X38" s="234">
        <f t="shared" si="9"/>
        <v>-0.1757196114775752</v>
      </c>
      <c r="Y38" s="234">
        <f t="shared" si="9"/>
        <v>-0.1680507385826786</v>
      </c>
      <c r="Z38" s="234">
        <f t="shared" si="9"/>
        <v>-0.13116354801866237</v>
      </c>
      <c r="AA38" s="234">
        <f t="shared" si="9"/>
        <v>-0.11209560797976792</v>
      </c>
      <c r="AB38" s="234">
        <f t="shared" si="9"/>
        <v>-0.14085867439951016</v>
      </c>
      <c r="AC38" s="234">
        <f t="shared" si="9"/>
        <v>-0.15048797510848999</v>
      </c>
      <c r="AD38" s="234">
        <f t="shared" si="9"/>
        <v>-0.11237444462403801</v>
      </c>
      <c r="AE38" s="234">
        <f t="shared" ref="AE38:AF38" si="10">AE23-AE7</f>
        <v>-9.4021268494088872E-3</v>
      </c>
      <c r="AF38" s="234">
        <f t="shared" si="10"/>
        <v>0.19373922575312008</v>
      </c>
      <c r="AG38" s="234">
        <f t="shared" ref="AG38" si="11">AG23-AG7</f>
        <v>-0.42253995413329903</v>
      </c>
    </row>
    <row r="39" spans="2:33" x14ac:dyDescent="0.25">
      <c r="B39" s="31" t="s">
        <v>302</v>
      </c>
      <c r="C39" s="31" t="s">
        <v>297</v>
      </c>
      <c r="D39" s="234">
        <f t="shared" ref="D39:AD39" si="12">D24-D8</f>
        <v>0</v>
      </c>
      <c r="E39" s="234">
        <f t="shared" si="12"/>
        <v>0</v>
      </c>
      <c r="F39" s="234">
        <f t="shared" si="12"/>
        <v>0</v>
      </c>
      <c r="G39" s="234">
        <f t="shared" si="12"/>
        <v>0</v>
      </c>
      <c r="H39" s="234">
        <f t="shared" si="12"/>
        <v>0</v>
      </c>
      <c r="I39" s="234">
        <f t="shared" si="12"/>
        <v>0</v>
      </c>
      <c r="J39" s="234">
        <f t="shared" si="12"/>
        <v>0</v>
      </c>
      <c r="K39" s="234">
        <f t="shared" si="12"/>
        <v>0</v>
      </c>
      <c r="L39" s="234">
        <f t="shared" si="12"/>
        <v>0</v>
      </c>
      <c r="M39" s="234">
        <f t="shared" si="12"/>
        <v>0</v>
      </c>
      <c r="N39" s="234">
        <f t="shared" si="12"/>
        <v>0</v>
      </c>
      <c r="O39" s="234">
        <f t="shared" si="12"/>
        <v>0</v>
      </c>
      <c r="P39" s="234">
        <f t="shared" si="12"/>
        <v>0</v>
      </c>
      <c r="Q39" s="234">
        <f t="shared" si="12"/>
        <v>0</v>
      </c>
      <c r="R39" s="234">
        <f t="shared" si="12"/>
        <v>0</v>
      </c>
      <c r="S39" s="234">
        <f t="shared" si="12"/>
        <v>0</v>
      </c>
      <c r="T39" s="234">
        <f t="shared" si="12"/>
        <v>0</v>
      </c>
      <c r="U39" s="234">
        <f t="shared" si="12"/>
        <v>0</v>
      </c>
      <c r="V39" s="234">
        <f t="shared" si="12"/>
        <v>0</v>
      </c>
      <c r="W39" s="234">
        <f t="shared" si="12"/>
        <v>0</v>
      </c>
      <c r="X39" s="234">
        <f t="shared" si="12"/>
        <v>0</v>
      </c>
      <c r="Y39" s="234">
        <f t="shared" si="12"/>
        <v>0</v>
      </c>
      <c r="Z39" s="234">
        <f t="shared" si="12"/>
        <v>0</v>
      </c>
      <c r="AA39" s="234">
        <f t="shared" si="12"/>
        <v>0</v>
      </c>
      <c r="AB39" s="234">
        <f t="shared" si="12"/>
        <v>0</v>
      </c>
      <c r="AC39" s="234">
        <f t="shared" si="12"/>
        <v>0</v>
      </c>
      <c r="AD39" s="234">
        <f t="shared" si="12"/>
        <v>0</v>
      </c>
      <c r="AE39" s="234">
        <f t="shared" ref="AE39:AF39" si="13">AE24-AE8</f>
        <v>0</v>
      </c>
      <c r="AF39" s="234">
        <f t="shared" si="13"/>
        <v>0</v>
      </c>
      <c r="AG39" s="234">
        <f t="shared" ref="AG39" si="14">AG24-AG8</f>
        <v>0</v>
      </c>
    </row>
    <row r="40" spans="2:33" x14ac:dyDescent="0.25">
      <c r="B40" s="31" t="s">
        <v>285</v>
      </c>
      <c r="C40" s="31" t="s">
        <v>297</v>
      </c>
      <c r="D40" s="234">
        <f t="shared" ref="D40:AD40" si="15">D25-D9</f>
        <v>-0.58695719350407671</v>
      </c>
      <c r="E40" s="234">
        <f t="shared" si="15"/>
        <v>-0.58442064309133457</v>
      </c>
      <c r="F40" s="234">
        <f t="shared" si="15"/>
        <v>-0.57420865166386648</v>
      </c>
      <c r="G40" s="234">
        <f t="shared" si="15"/>
        <v>-0.58233444572533699</v>
      </c>
      <c r="H40" s="234">
        <f t="shared" si="15"/>
        <v>-0.58901489171103094</v>
      </c>
      <c r="I40" s="234">
        <f t="shared" si="15"/>
        <v>-0.59597594199976811</v>
      </c>
      <c r="J40" s="234">
        <f t="shared" si="15"/>
        <v>-0.60813796943716625</v>
      </c>
      <c r="K40" s="234">
        <f t="shared" si="15"/>
        <v>-0.61194256880708053</v>
      </c>
      <c r="L40" s="234">
        <f t="shared" si="15"/>
        <v>-0.61767719421118272</v>
      </c>
      <c r="M40" s="234">
        <f t="shared" si="15"/>
        <v>-0.61354071058258342</v>
      </c>
      <c r="N40" s="234">
        <f t="shared" si="15"/>
        <v>-0.61264069830667722</v>
      </c>
      <c r="O40" s="234">
        <f t="shared" si="15"/>
        <v>-0.62324107178801569</v>
      </c>
      <c r="P40" s="234">
        <f t="shared" si="15"/>
        <v>-0.62358690764472158</v>
      </c>
      <c r="Q40" s="234">
        <f t="shared" si="15"/>
        <v>-0.6336506711563743</v>
      </c>
      <c r="R40" s="234">
        <f t="shared" si="15"/>
        <v>-0.52187706859285754</v>
      </c>
      <c r="S40" s="234">
        <f t="shared" si="15"/>
        <v>-0.58430202972067491</v>
      </c>
      <c r="T40" s="234">
        <f t="shared" si="15"/>
        <v>-0.61797055507554433</v>
      </c>
      <c r="U40" s="234">
        <f t="shared" si="15"/>
        <v>-0.58059452178395077</v>
      </c>
      <c r="V40" s="234">
        <f t="shared" si="15"/>
        <v>-0.63350438240695439</v>
      </c>
      <c r="W40" s="234">
        <f t="shared" si="15"/>
        <v>-0.33470137210269968</v>
      </c>
      <c r="X40" s="234">
        <f t="shared" si="15"/>
        <v>-0.37073131163288053</v>
      </c>
      <c r="Y40" s="234">
        <f t="shared" si="15"/>
        <v>-0.46874590103766423</v>
      </c>
      <c r="Z40" s="234">
        <f t="shared" si="15"/>
        <v>-7.7002287292998517E-2</v>
      </c>
      <c r="AA40" s="234">
        <f t="shared" si="15"/>
        <v>2.7643880318237279E-2</v>
      </c>
      <c r="AB40" s="234">
        <f t="shared" si="15"/>
        <v>-5.8603234788961345E-2</v>
      </c>
      <c r="AC40" s="234">
        <f t="shared" si="15"/>
        <v>-7.5490510883810202E-2</v>
      </c>
      <c r="AD40" s="234">
        <f t="shared" si="15"/>
        <v>0.16776566521434688</v>
      </c>
      <c r="AE40" s="234">
        <f t="shared" ref="AE40:AF40" si="16">AE25-AE9</f>
        <v>0.22805047509814358</v>
      </c>
      <c r="AF40" s="234">
        <f t="shared" si="16"/>
        <v>2.5946610759190207</v>
      </c>
      <c r="AG40" s="234">
        <f t="shared" ref="AG40" si="17">AG25-AG9</f>
        <v>3.1037068613479732</v>
      </c>
    </row>
    <row r="41" spans="2:33" x14ac:dyDescent="0.25">
      <c r="B41" s="31" t="s">
        <v>286</v>
      </c>
      <c r="C41" s="31" t="s">
        <v>297</v>
      </c>
      <c r="D41" s="234">
        <f t="shared" ref="D41:AD41" si="18">D26-D10</f>
        <v>0</v>
      </c>
      <c r="E41" s="234">
        <f t="shared" si="18"/>
        <v>0</v>
      </c>
      <c r="F41" s="234">
        <f t="shared" si="18"/>
        <v>0</v>
      </c>
      <c r="G41" s="234">
        <f t="shared" si="18"/>
        <v>0</v>
      </c>
      <c r="H41" s="234">
        <f t="shared" si="18"/>
        <v>0</v>
      </c>
      <c r="I41" s="234">
        <f t="shared" si="18"/>
        <v>0</v>
      </c>
      <c r="J41" s="234">
        <f t="shared" si="18"/>
        <v>0</v>
      </c>
      <c r="K41" s="234">
        <f t="shared" si="18"/>
        <v>0</v>
      </c>
      <c r="L41" s="234">
        <f t="shared" si="18"/>
        <v>0</v>
      </c>
      <c r="M41" s="234">
        <f t="shared" si="18"/>
        <v>0</v>
      </c>
      <c r="N41" s="234">
        <f t="shared" si="18"/>
        <v>0</v>
      </c>
      <c r="O41" s="234">
        <f t="shared" si="18"/>
        <v>0</v>
      </c>
      <c r="P41" s="234">
        <f t="shared" si="18"/>
        <v>0</v>
      </c>
      <c r="Q41" s="234">
        <f t="shared" si="18"/>
        <v>0</v>
      </c>
      <c r="R41" s="234">
        <f t="shared" si="18"/>
        <v>0</v>
      </c>
      <c r="S41" s="234">
        <f t="shared" si="18"/>
        <v>0</v>
      </c>
      <c r="T41" s="234">
        <f t="shared" si="18"/>
        <v>0</v>
      </c>
      <c r="U41" s="234">
        <f t="shared" si="18"/>
        <v>0</v>
      </c>
      <c r="V41" s="234">
        <f t="shared" si="18"/>
        <v>0</v>
      </c>
      <c r="W41" s="234">
        <f t="shared" si="18"/>
        <v>0</v>
      </c>
      <c r="X41" s="234">
        <f t="shared" si="18"/>
        <v>0</v>
      </c>
      <c r="Y41" s="234">
        <f t="shared" si="18"/>
        <v>0</v>
      </c>
      <c r="Z41" s="234">
        <f t="shared" si="18"/>
        <v>0</v>
      </c>
      <c r="AA41" s="234">
        <f t="shared" si="18"/>
        <v>0</v>
      </c>
      <c r="AB41" s="234">
        <f t="shared" si="18"/>
        <v>0</v>
      </c>
      <c r="AC41" s="234">
        <f t="shared" si="18"/>
        <v>0</v>
      </c>
      <c r="AD41" s="234">
        <f t="shared" si="18"/>
        <v>0</v>
      </c>
      <c r="AE41" s="234">
        <f t="shared" ref="AE41:AF41" si="19">AE26-AE10</f>
        <v>0</v>
      </c>
      <c r="AF41" s="234">
        <f t="shared" si="19"/>
        <v>0</v>
      </c>
      <c r="AG41" s="234">
        <f t="shared" ref="AG41" si="20">AG26-AG10</f>
        <v>0</v>
      </c>
    </row>
    <row r="42" spans="2:33" x14ac:dyDescent="0.25">
      <c r="B42" s="31" t="s">
        <v>287</v>
      </c>
      <c r="C42" s="31" t="s">
        <v>297</v>
      </c>
      <c r="D42" s="234">
        <f t="shared" ref="D42:AD42" si="21">D27-D11</f>
        <v>-2.6318337408290269</v>
      </c>
      <c r="E42" s="234">
        <f t="shared" si="21"/>
        <v>-1.9966404305711798</v>
      </c>
      <c r="F42" s="234">
        <f t="shared" si="21"/>
        <v>-0.4669838533206665</v>
      </c>
      <c r="G42" s="234">
        <f t="shared" si="21"/>
        <v>4.8480909553802292</v>
      </c>
      <c r="H42" s="234">
        <f t="shared" si="21"/>
        <v>-2.1735276072557816</v>
      </c>
      <c r="I42" s="234">
        <f t="shared" si="21"/>
        <v>0.31271532722560735</v>
      </c>
      <c r="J42" s="234">
        <f t="shared" si="21"/>
        <v>0.1620269585419436</v>
      </c>
      <c r="K42" s="234">
        <f t="shared" si="21"/>
        <v>-0.19521265078635253</v>
      </c>
      <c r="L42" s="234">
        <f t="shared" si="21"/>
        <v>-0.277204498904986</v>
      </c>
      <c r="M42" s="234">
        <f t="shared" si="21"/>
        <v>-3.956098956575623</v>
      </c>
      <c r="N42" s="234">
        <f t="shared" si="21"/>
        <v>1.7551374201991692</v>
      </c>
      <c r="O42" s="234">
        <f t="shared" si="21"/>
        <v>1.5859424572206819</v>
      </c>
      <c r="P42" s="234">
        <f t="shared" si="21"/>
        <v>1.5655700542946676</v>
      </c>
      <c r="Q42" s="234">
        <f t="shared" si="21"/>
        <v>1.5517043886029143</v>
      </c>
      <c r="R42" s="234">
        <f t="shared" si="21"/>
        <v>1.4946893506604511</v>
      </c>
      <c r="S42" s="234">
        <f t="shared" si="21"/>
        <v>1.2549877841258876</v>
      </c>
      <c r="T42" s="234">
        <f t="shared" si="21"/>
        <v>1.0844632599992217</v>
      </c>
      <c r="U42" s="234">
        <f t="shared" si="21"/>
        <v>1.0794207635300772</v>
      </c>
      <c r="V42" s="234">
        <f t="shared" si="21"/>
        <v>0.86488244531111746</v>
      </c>
      <c r="W42" s="234">
        <f t="shared" si="21"/>
        <v>0.72540331708188788</v>
      </c>
      <c r="X42" s="234">
        <f t="shared" si="21"/>
        <v>0.30897107214725494</v>
      </c>
      <c r="Y42" s="234">
        <f t="shared" si="21"/>
        <v>6.2668402540477786E-2</v>
      </c>
      <c r="Z42" s="234">
        <f t="shared" si="21"/>
        <v>-3.2162652702801608E-2</v>
      </c>
      <c r="AA42" s="234">
        <f t="shared" si="21"/>
        <v>-0.24991140808137047</v>
      </c>
      <c r="AB42" s="234">
        <f t="shared" si="21"/>
        <v>-0.50192377330355242</v>
      </c>
      <c r="AC42" s="234">
        <f t="shared" si="21"/>
        <v>-0.79108977942381742</v>
      </c>
      <c r="AD42" s="234">
        <f t="shared" si="21"/>
        <v>-1.2150999872549022</v>
      </c>
      <c r="AE42" s="234">
        <f t="shared" ref="AE42:AF42" si="22">AE27-AE11</f>
        <v>-1.4048211261047108</v>
      </c>
      <c r="AF42" s="234">
        <f t="shared" si="22"/>
        <v>-0.98317985113685324</v>
      </c>
      <c r="AG42" s="234">
        <f t="shared" ref="AG42" si="23">AG27-AG11</f>
        <v>-0.84983130035909227</v>
      </c>
    </row>
    <row r="43" spans="2:33" x14ac:dyDescent="0.25">
      <c r="B43" s="31" t="s">
        <v>288</v>
      </c>
      <c r="C43" s="31" t="s">
        <v>297</v>
      </c>
      <c r="D43" s="234">
        <f t="shared" ref="D43:AD43" si="24">D28-D12</f>
        <v>0</v>
      </c>
      <c r="E43" s="234">
        <f t="shared" si="24"/>
        <v>0</v>
      </c>
      <c r="F43" s="234">
        <f t="shared" si="24"/>
        <v>0</v>
      </c>
      <c r="G43" s="234">
        <f t="shared" si="24"/>
        <v>0</v>
      </c>
      <c r="H43" s="234">
        <f t="shared" si="24"/>
        <v>0</v>
      </c>
      <c r="I43" s="234">
        <f t="shared" si="24"/>
        <v>0</v>
      </c>
      <c r="J43" s="234">
        <f t="shared" si="24"/>
        <v>0</v>
      </c>
      <c r="K43" s="234">
        <f t="shared" si="24"/>
        <v>0</v>
      </c>
      <c r="L43" s="234">
        <f t="shared" si="24"/>
        <v>10.616298270385983</v>
      </c>
      <c r="M43" s="234">
        <f t="shared" si="24"/>
        <v>10.616298270385869</v>
      </c>
      <c r="N43" s="234">
        <f t="shared" si="24"/>
        <v>10.616298270385983</v>
      </c>
      <c r="O43" s="234">
        <f t="shared" si="24"/>
        <v>10.616298270385983</v>
      </c>
      <c r="P43" s="234">
        <f t="shared" si="24"/>
        <v>10.616298270385983</v>
      </c>
      <c r="Q43" s="234">
        <f t="shared" si="24"/>
        <v>10.616298270385983</v>
      </c>
      <c r="R43" s="234">
        <f t="shared" si="24"/>
        <v>10.616298270385983</v>
      </c>
      <c r="S43" s="234">
        <f t="shared" si="24"/>
        <v>10.616298270385983</v>
      </c>
      <c r="T43" s="234">
        <f t="shared" si="24"/>
        <v>10.616298270385983</v>
      </c>
      <c r="U43" s="234">
        <f t="shared" si="24"/>
        <v>10.616298270386096</v>
      </c>
      <c r="V43" s="234">
        <f t="shared" si="24"/>
        <v>10.616298270385983</v>
      </c>
      <c r="W43" s="234">
        <f t="shared" si="24"/>
        <v>10.616298270386096</v>
      </c>
      <c r="X43" s="234">
        <f t="shared" si="24"/>
        <v>10.616298270385869</v>
      </c>
      <c r="Y43" s="234">
        <f t="shared" si="24"/>
        <v>10.61629827038621</v>
      </c>
      <c r="Z43" s="234">
        <f t="shared" si="24"/>
        <v>10.616298270385983</v>
      </c>
      <c r="AA43" s="234">
        <f t="shared" si="24"/>
        <v>10.616298270385869</v>
      </c>
      <c r="AB43" s="234">
        <f t="shared" si="24"/>
        <v>10.616298270386096</v>
      </c>
      <c r="AC43" s="234">
        <f t="shared" si="24"/>
        <v>10.616298270385869</v>
      </c>
      <c r="AD43" s="234">
        <f t="shared" si="24"/>
        <v>10.616298270386096</v>
      </c>
      <c r="AE43" s="234">
        <f t="shared" ref="AE43:AF43" si="25">AE28-AE12</f>
        <v>10.616298270385983</v>
      </c>
      <c r="AF43" s="234">
        <f t="shared" si="25"/>
        <v>10.616298270386096</v>
      </c>
      <c r="AG43" s="234">
        <f t="shared" ref="AG43" si="26">AG28-AG12</f>
        <v>10.616298270386096</v>
      </c>
    </row>
    <row r="44" spans="2:33" x14ac:dyDescent="0.25">
      <c r="B44" s="227" t="s">
        <v>303</v>
      </c>
      <c r="C44" s="31" t="s">
        <v>297</v>
      </c>
      <c r="D44" s="233">
        <f t="shared" ref="D44:AD44" si="27">D29-D13</f>
        <v>-0.37807885046026968</v>
      </c>
      <c r="E44" s="233">
        <f t="shared" si="27"/>
        <v>-0.33339856561804027</v>
      </c>
      <c r="F44" s="233">
        <f t="shared" si="27"/>
        <v>-0.21922289966596509</v>
      </c>
      <c r="G44" s="233">
        <f t="shared" si="27"/>
        <v>0.17435117326647287</v>
      </c>
      <c r="H44" s="233">
        <f t="shared" si="27"/>
        <v>-0.35336747599876617</v>
      </c>
      <c r="I44" s="233">
        <f t="shared" si="27"/>
        <v>-0.16978852391014243</v>
      </c>
      <c r="J44" s="233">
        <f t="shared" si="27"/>
        <v>-0.18727724185123407</v>
      </c>
      <c r="K44" s="233">
        <f t="shared" si="27"/>
        <v>-0.21751790517487279</v>
      </c>
      <c r="L44" s="233">
        <f t="shared" si="27"/>
        <v>-0.22841115645928767</v>
      </c>
      <c r="M44" s="233">
        <f t="shared" si="27"/>
        <v>-0.50090509520384785</v>
      </c>
      <c r="N44" s="233">
        <f t="shared" si="27"/>
        <v>-6.9056581386689686E-2</v>
      </c>
      <c r="O44" s="233">
        <f t="shared" si="27"/>
        <v>-8.440064170201822E-2</v>
      </c>
      <c r="P44" s="233">
        <f t="shared" si="27"/>
        <v>-8.6498177056228087E-2</v>
      </c>
      <c r="Q44" s="233">
        <f t="shared" si="27"/>
        <v>-8.7057818814400889E-2</v>
      </c>
      <c r="R44" s="233">
        <f t="shared" si="27"/>
        <v>-8.0593484071641797E-2</v>
      </c>
      <c r="S44" s="233">
        <f t="shared" si="27"/>
        <v>-0.10182724031824364</v>
      </c>
      <c r="T44" s="233">
        <f t="shared" si="27"/>
        <v>-0.12009248801700778</v>
      </c>
      <c r="U44" s="233">
        <f t="shared" si="27"/>
        <v>-8.9442369891003182E-2</v>
      </c>
      <c r="V44" s="233">
        <f t="shared" si="27"/>
        <v>-0.13100856884557288</v>
      </c>
      <c r="W44" s="233">
        <f t="shared" si="27"/>
        <v>-0.10817491812520075</v>
      </c>
      <c r="X44" s="233">
        <f t="shared" si="27"/>
        <v>-0.14654045350550859</v>
      </c>
      <c r="Y44" s="233">
        <f t="shared" si="27"/>
        <v>-0.16140346731532418</v>
      </c>
      <c r="Z44" s="233">
        <f t="shared" si="27"/>
        <v>-0.14508417103684224</v>
      </c>
      <c r="AA44" s="233">
        <f t="shared" si="27"/>
        <v>-0.14924859830307469</v>
      </c>
      <c r="AB44" s="233">
        <f t="shared" si="27"/>
        <v>-0.18686965492202035</v>
      </c>
      <c r="AC44" s="233">
        <f t="shared" si="27"/>
        <v>-0.21528959792124169</v>
      </c>
      <c r="AD44" s="233">
        <f t="shared" si="27"/>
        <v>-0.22567511526574435</v>
      </c>
      <c r="AE44" s="233">
        <f t="shared" ref="AE44:AF44" si="28">AE29-AE13</f>
        <v>-0.21111206166403917</v>
      </c>
      <c r="AF44" s="233">
        <f t="shared" si="28"/>
        <v>0.16160386479259614</v>
      </c>
      <c r="AG44" s="233">
        <f t="shared" ref="AG44" si="29">AG29-AG13</f>
        <v>-4.7980121788668839E-3</v>
      </c>
    </row>
    <row r="45" spans="2:33" x14ac:dyDescent="0.25">
      <c r="B45" s="31" t="s">
        <v>304</v>
      </c>
      <c r="C45" s="31" t="s">
        <v>297</v>
      </c>
      <c r="D45" s="234">
        <f t="shared" ref="D45:AD45" si="30">D30-D14</f>
        <v>-0.12550281461571444</v>
      </c>
      <c r="E45" s="234">
        <f t="shared" si="30"/>
        <v>-0.12877691972718708</v>
      </c>
      <c r="F45" s="234">
        <f t="shared" si="30"/>
        <v>-0.13036100301303577</v>
      </c>
      <c r="G45" s="234">
        <f t="shared" si="30"/>
        <v>-0.13473491964995787</v>
      </c>
      <c r="H45" s="234">
        <f t="shared" si="30"/>
        <v>-0.13528831303815991</v>
      </c>
      <c r="I45" s="234">
        <f t="shared" si="30"/>
        <v>-0.13761071234893052</v>
      </c>
      <c r="J45" s="234">
        <f t="shared" si="30"/>
        <v>-0.14274940843637296</v>
      </c>
      <c r="K45" s="234">
        <f t="shared" si="30"/>
        <v>-0.14593110469658654</v>
      </c>
      <c r="L45" s="234">
        <f t="shared" si="30"/>
        <v>-0.15023185927486793</v>
      </c>
      <c r="M45" s="234">
        <f t="shared" si="30"/>
        <v>-0.14728399662328684</v>
      </c>
      <c r="N45" s="234">
        <f t="shared" si="30"/>
        <v>-0.14395346981811485</v>
      </c>
      <c r="O45" s="234">
        <f t="shared" si="30"/>
        <v>-0.14572042672455154</v>
      </c>
      <c r="P45" s="234">
        <f t="shared" si="30"/>
        <v>-0.1463531813078589</v>
      </c>
      <c r="Q45" s="234">
        <f t="shared" si="30"/>
        <v>-0.14504135492293813</v>
      </c>
      <c r="R45" s="234">
        <f t="shared" si="30"/>
        <v>-0.13834895884610887</v>
      </c>
      <c r="S45" s="234">
        <f t="shared" si="30"/>
        <v>-0.13934743163693497</v>
      </c>
      <c r="T45" s="234">
        <f t="shared" si="30"/>
        <v>-0.14188043563720498</v>
      </c>
      <c r="U45" s="234">
        <f t="shared" si="30"/>
        <v>-0.12249040396670807</v>
      </c>
      <c r="V45" s="234">
        <f t="shared" si="30"/>
        <v>-0.13555107574362069</v>
      </c>
      <c r="W45" s="234">
        <f t="shared" si="30"/>
        <v>-0.11648637042759447</v>
      </c>
      <c r="X45" s="234">
        <f t="shared" si="30"/>
        <v>-0.12106928086359403</v>
      </c>
      <c r="Y45" s="234">
        <f t="shared" si="30"/>
        <v>-0.11948841225762408</v>
      </c>
      <c r="Z45" s="234">
        <f t="shared" si="30"/>
        <v>-0.10634035321643864</v>
      </c>
      <c r="AA45" s="234">
        <f t="shared" si="30"/>
        <v>-9.909513918202606E-2</v>
      </c>
      <c r="AB45" s="234">
        <f t="shared" si="30"/>
        <v>-0.10986605042756992</v>
      </c>
      <c r="AC45" s="234">
        <f t="shared" si="30"/>
        <v>-0.11299292644523007</v>
      </c>
      <c r="AD45" s="234">
        <f t="shared" si="30"/>
        <v>-0.10232956534844106</v>
      </c>
      <c r="AE45" s="234">
        <f t="shared" ref="AE45:AF45" si="31">AE30-AE14</f>
        <v>-8.2581023686714161E-2</v>
      </c>
      <c r="AF45" s="234">
        <f t="shared" si="31"/>
        <v>4.93677805355901E-2</v>
      </c>
      <c r="AG45" s="234">
        <f t="shared" ref="AG45" si="32">AG30-AG14</f>
        <v>-0.13748292503322546</v>
      </c>
    </row>
    <row r="46" spans="2:33" x14ac:dyDescent="0.25">
      <c r="B46" s="31" t="s">
        <v>305</v>
      </c>
      <c r="C46" s="31" t="s">
        <v>297</v>
      </c>
      <c r="D46" s="234">
        <f t="shared" ref="D46:AD46" si="33">D31-D15</f>
        <v>-0.25257603584446997</v>
      </c>
      <c r="E46" s="234">
        <f t="shared" si="33"/>
        <v>-0.20462164589088161</v>
      </c>
      <c r="F46" s="234">
        <f t="shared" si="33"/>
        <v>-8.8861896652986161E-2</v>
      </c>
      <c r="G46" s="234">
        <f t="shared" si="33"/>
        <v>0.30908609291645917</v>
      </c>
      <c r="H46" s="234">
        <f t="shared" si="33"/>
        <v>-0.21807916296063468</v>
      </c>
      <c r="I46" s="234">
        <f t="shared" si="33"/>
        <v>-3.2177811561268754E-2</v>
      </c>
      <c r="J46" s="234">
        <f t="shared" si="33"/>
        <v>-4.4527833414690576E-2</v>
      </c>
      <c r="K46" s="234">
        <f t="shared" si="33"/>
        <v>-7.1586800478257828E-2</v>
      </c>
      <c r="L46" s="234">
        <f t="shared" si="33"/>
        <v>-7.8179297184306051E-2</v>
      </c>
      <c r="M46" s="234">
        <f t="shared" si="33"/>
        <v>-0.35362109858050417</v>
      </c>
      <c r="N46" s="234">
        <f t="shared" si="33"/>
        <v>7.4896888431339903E-2</v>
      </c>
      <c r="O46" s="234">
        <f t="shared" si="33"/>
        <v>6.1319785022533324E-2</v>
      </c>
      <c r="P46" s="234">
        <f t="shared" si="33"/>
        <v>5.9855004251744504E-2</v>
      </c>
      <c r="Q46" s="234">
        <f t="shared" si="33"/>
        <v>5.7983536108565659E-2</v>
      </c>
      <c r="R46" s="234">
        <f t="shared" si="33"/>
        <v>5.7755474774467075E-2</v>
      </c>
      <c r="S46" s="234">
        <f t="shared" si="33"/>
        <v>3.7520191318776597E-2</v>
      </c>
      <c r="T46" s="234">
        <f t="shared" si="33"/>
        <v>2.1787947620282466E-2</v>
      </c>
      <c r="U46" s="234">
        <f t="shared" si="33"/>
        <v>3.3048034075704891E-2</v>
      </c>
      <c r="V46" s="234">
        <f t="shared" si="33"/>
        <v>4.5425068981330696E-3</v>
      </c>
      <c r="W46" s="234">
        <f t="shared" si="33"/>
        <v>8.3114523022800313E-3</v>
      </c>
      <c r="X46" s="234">
        <f t="shared" si="33"/>
        <v>-2.5471172641914563E-2</v>
      </c>
      <c r="Y46" s="234">
        <f t="shared" si="33"/>
        <v>-4.1915055057643258E-2</v>
      </c>
      <c r="Z46" s="234">
        <f t="shared" si="33"/>
        <v>-3.874381782037517E-2</v>
      </c>
      <c r="AA46" s="234">
        <f t="shared" si="33"/>
        <v>-5.0153459121133892E-2</v>
      </c>
      <c r="AB46" s="234">
        <f t="shared" si="33"/>
        <v>-7.7003604494393585E-2</v>
      </c>
      <c r="AC46" s="234">
        <f t="shared" si="33"/>
        <v>-0.10229667147592636</v>
      </c>
      <c r="AD46" s="234">
        <f t="shared" si="33"/>
        <v>-0.12334554991724644</v>
      </c>
      <c r="AE46" s="234">
        <f t="shared" ref="AE46:AF46" si="34">AE31-AE15</f>
        <v>-0.12853103797732501</v>
      </c>
      <c r="AF46" s="234">
        <f t="shared" si="34"/>
        <v>0.1122360842569492</v>
      </c>
      <c r="AG46" s="234">
        <f t="shared" ref="AG46" si="35">AG31-AG15</f>
        <v>0.13268491285441542</v>
      </c>
    </row>
    <row r="47" spans="2:33" x14ac:dyDescent="0.25">
      <c r="B47" s="227" t="s">
        <v>306</v>
      </c>
      <c r="C47" s="31" t="s">
        <v>297</v>
      </c>
      <c r="D47" s="233">
        <f>D32-D16</f>
        <v>-3.8227937791480144</v>
      </c>
      <c r="E47" s="233">
        <f t="shared" ref="E47:AD47" si="36">E32-E16</f>
        <v>-3.1377657358043507</v>
      </c>
      <c r="F47" s="233">
        <f t="shared" si="36"/>
        <v>-1.4782049060404461</v>
      </c>
      <c r="G47" s="233">
        <f t="shared" si="36"/>
        <v>4.2208748301345622</v>
      </c>
      <c r="H47" s="233">
        <f t="shared" si="36"/>
        <v>-3.3359997088500677</v>
      </c>
      <c r="I47" s="233">
        <f t="shared" si="36"/>
        <v>-0.67406202064648824</v>
      </c>
      <c r="J47" s="233">
        <f t="shared" si="36"/>
        <v>-0.85719947343113745</v>
      </c>
      <c r="K47" s="233">
        <f t="shared" si="36"/>
        <v>-1.2481627134693554</v>
      </c>
      <c r="L47" s="233">
        <f t="shared" si="36"/>
        <v>9.2691582778052179</v>
      </c>
      <c r="M47" s="233">
        <f t="shared" si="36"/>
        <v>5.3251290777316171</v>
      </c>
      <c r="N47" s="233">
        <f t="shared" si="36"/>
        <v>11.471156848993814</v>
      </c>
      <c r="O47" s="233">
        <f t="shared" si="36"/>
        <v>11.273982111908481</v>
      </c>
      <c r="P47" s="233">
        <f t="shared" si="36"/>
        <v>11.252789040402604</v>
      </c>
      <c r="Q47" s="233">
        <f t="shared" si="36"/>
        <v>11.2265361077134</v>
      </c>
      <c r="R47" s="233">
        <f t="shared" si="36"/>
        <v>11.303757858185236</v>
      </c>
      <c r="S47" s="233">
        <f t="shared" si="36"/>
        <v>10.974969425933523</v>
      </c>
      <c r="T47" s="233">
        <f t="shared" si="36"/>
        <v>10.742027871476239</v>
      </c>
      <c r="U47" s="233">
        <f t="shared" si="36"/>
        <v>10.849106012395168</v>
      </c>
      <c r="V47" s="233">
        <f t="shared" si="36"/>
        <v>10.494912675798332</v>
      </c>
      <c r="W47" s="233">
        <f t="shared" si="36"/>
        <v>10.728067330975136</v>
      </c>
      <c r="X47" s="233">
        <f t="shared" si="36"/>
        <v>10.232277965917092</v>
      </c>
      <c r="Y47" s="233">
        <f t="shared" si="36"/>
        <v>9.8807665659915074</v>
      </c>
      <c r="Z47" s="233">
        <f t="shared" si="36"/>
        <v>10.230885611333179</v>
      </c>
      <c r="AA47" s="233">
        <f t="shared" si="36"/>
        <v>10.132686536339861</v>
      </c>
      <c r="AB47" s="233">
        <f t="shared" si="36"/>
        <v>9.7280429329712206</v>
      </c>
      <c r="AC47" s="233">
        <f t="shared" si="36"/>
        <v>9.3839404070486125</v>
      </c>
      <c r="AD47" s="233">
        <f t="shared" si="36"/>
        <v>9.2309143884549485</v>
      </c>
      <c r="AE47" s="233">
        <f t="shared" ref="AE47:AF47" si="37">AE32-AE16</f>
        <v>9.2190134308657434</v>
      </c>
      <c r="AF47" s="233">
        <f t="shared" si="37"/>
        <v>12.583122585714591</v>
      </c>
      <c r="AG47" s="233">
        <f t="shared" ref="AG47" si="38">AG32-AG16</f>
        <v>12.442835865062989</v>
      </c>
    </row>
    <row r="50" spans="2:33" x14ac:dyDescent="0.25">
      <c r="B50" s="227" t="s">
        <v>300</v>
      </c>
      <c r="D50" s="236">
        <f>D35/D4</f>
        <v>-6.5431497480725415E-4</v>
      </c>
      <c r="E50" s="236">
        <f t="shared" ref="E50:AD50" si="39">E35/E4</f>
        <v>-5.3583137877040736E-4</v>
      </c>
      <c r="F50" s="236">
        <f t="shared" si="39"/>
        <v>-2.4491136472171642E-4</v>
      </c>
      <c r="G50" s="236">
        <f t="shared" si="39"/>
        <v>7.7000499232144216E-4</v>
      </c>
      <c r="H50" s="236">
        <f t="shared" si="39"/>
        <v>-5.4485900820131503E-4</v>
      </c>
      <c r="I50" s="236">
        <f t="shared" si="39"/>
        <v>-8.8225063211054449E-5</v>
      </c>
      <c r="J50" s="236">
        <f t="shared" si="39"/>
        <v>-1.1686652534164206E-4</v>
      </c>
      <c r="K50" s="236">
        <f t="shared" si="39"/>
        <v>-1.8536617757504548E-4</v>
      </c>
      <c r="L50" s="236">
        <f t="shared" si="39"/>
        <v>1.6171511897252449E-3</v>
      </c>
      <c r="M50" s="236">
        <f t="shared" si="39"/>
        <v>9.9084387841291027E-4</v>
      </c>
      <c r="N50" s="236">
        <f t="shared" si="39"/>
        <v>2.0558204943738612E-3</v>
      </c>
      <c r="O50" s="236">
        <f t="shared" si="39"/>
        <v>2.1233007977770947E-3</v>
      </c>
      <c r="P50" s="236">
        <f t="shared" si="39"/>
        <v>2.1435029995388742E-3</v>
      </c>
      <c r="Q50" s="236">
        <f t="shared" si="39"/>
        <v>2.0739006705138884E-3</v>
      </c>
      <c r="R50" s="236">
        <f t="shared" si="39"/>
        <v>2.1234487862655592E-3</v>
      </c>
      <c r="S50" s="236">
        <f t="shared" si="39"/>
        <v>2.1267955880321194E-3</v>
      </c>
      <c r="T50" s="236">
        <f t="shared" si="39"/>
        <v>2.1744286079154731E-3</v>
      </c>
      <c r="U50" s="236">
        <f t="shared" si="39"/>
        <v>2.2721439223790866E-3</v>
      </c>
      <c r="V50" s="236">
        <f t="shared" si="39"/>
        <v>2.2344304873249147E-3</v>
      </c>
      <c r="W50" s="236">
        <f t="shared" si="39"/>
        <v>2.3524026101896145E-3</v>
      </c>
      <c r="X50" s="236">
        <f t="shared" si="39"/>
        <v>2.1349338916533227E-3</v>
      </c>
      <c r="Y50" s="236">
        <f t="shared" si="39"/>
        <v>2.230420197863325E-3</v>
      </c>
      <c r="Z50" s="236">
        <f t="shared" si="39"/>
        <v>2.2196790509745601E-3</v>
      </c>
      <c r="AA50" s="236">
        <f t="shared" si="39"/>
        <v>2.0238552696401585E-3</v>
      </c>
      <c r="AB50" s="236">
        <f t="shared" si="39"/>
        <v>2.0399969053195494E-3</v>
      </c>
      <c r="AC50" s="236">
        <f t="shared" si="39"/>
        <v>1.968659639716134E-3</v>
      </c>
      <c r="AD50" s="236">
        <f t="shared" si="39"/>
        <v>1.9256660200969472E-3</v>
      </c>
      <c r="AE50" s="236">
        <f t="shared" ref="AE50:AF50" si="40">AE35/AE4</f>
        <v>1.8154748368184646E-3</v>
      </c>
      <c r="AF50" s="236">
        <f t="shared" si="40"/>
        <v>2.2744269271542444E-3</v>
      </c>
      <c r="AG50" s="236">
        <f t="shared" ref="AG50" si="41">AG35/AG4</f>
        <v>2.4165779954728262E-3</v>
      </c>
    </row>
    <row r="51" spans="2:33" x14ac:dyDescent="0.25">
      <c r="B51" s="31" t="s">
        <v>283</v>
      </c>
      <c r="D51" s="231">
        <f t="shared" ref="D51:AD51" si="42">D36/D5</f>
        <v>0</v>
      </c>
      <c r="E51" s="231">
        <f t="shared" si="42"/>
        <v>0</v>
      </c>
      <c r="F51" s="231">
        <f t="shared" si="42"/>
        <v>0</v>
      </c>
      <c r="G51" s="231">
        <f t="shared" si="42"/>
        <v>0</v>
      </c>
      <c r="H51" s="231">
        <f t="shared" si="42"/>
        <v>0</v>
      </c>
      <c r="I51" s="231">
        <f t="shared" si="42"/>
        <v>0</v>
      </c>
      <c r="J51" s="231">
        <f t="shared" si="42"/>
        <v>0</v>
      </c>
      <c r="K51" s="231">
        <f t="shared" si="42"/>
        <v>0</v>
      </c>
      <c r="L51" s="231">
        <f t="shared" si="42"/>
        <v>0</v>
      </c>
      <c r="M51" s="231">
        <f t="shared" si="42"/>
        <v>0</v>
      </c>
      <c r="N51" s="231">
        <f t="shared" si="42"/>
        <v>0</v>
      </c>
      <c r="O51" s="231">
        <f t="shared" si="42"/>
        <v>0</v>
      </c>
      <c r="P51" s="231">
        <f t="shared" si="42"/>
        <v>0</v>
      </c>
      <c r="Q51" s="231">
        <f t="shared" si="42"/>
        <v>0</v>
      </c>
      <c r="R51" s="231">
        <f t="shared" si="42"/>
        <v>0</v>
      </c>
      <c r="S51" s="231">
        <f t="shared" si="42"/>
        <v>0</v>
      </c>
      <c r="T51" s="231">
        <f t="shared" si="42"/>
        <v>0</v>
      </c>
      <c r="U51" s="231">
        <f t="shared" si="42"/>
        <v>0</v>
      </c>
      <c r="V51" s="231">
        <f t="shared" si="42"/>
        <v>0</v>
      </c>
      <c r="W51" s="231">
        <f t="shared" si="42"/>
        <v>0</v>
      </c>
      <c r="X51" s="231">
        <f t="shared" si="42"/>
        <v>0</v>
      </c>
      <c r="Y51" s="231">
        <f t="shared" si="42"/>
        <v>0</v>
      </c>
      <c r="Z51" s="231">
        <f t="shared" si="42"/>
        <v>0</v>
      </c>
      <c r="AA51" s="231">
        <f t="shared" si="42"/>
        <v>0</v>
      </c>
      <c r="AB51" s="231">
        <f t="shared" si="42"/>
        <v>0</v>
      </c>
      <c r="AC51" s="231">
        <f t="shared" si="42"/>
        <v>0</v>
      </c>
      <c r="AD51" s="231">
        <f t="shared" si="42"/>
        <v>0</v>
      </c>
      <c r="AE51" s="231">
        <f t="shared" ref="AE51:AF51" si="43">AE36/AE5</f>
        <v>0</v>
      </c>
      <c r="AF51" s="231">
        <f t="shared" si="43"/>
        <v>0</v>
      </c>
      <c r="AG51" s="231">
        <f t="shared" ref="AG51" si="44">AG36/AG5</f>
        <v>0</v>
      </c>
    </row>
    <row r="52" spans="2:33" x14ac:dyDescent="0.25">
      <c r="B52" s="227" t="s">
        <v>284</v>
      </c>
      <c r="D52" s="236">
        <f t="shared" ref="D52:AD52" si="45">D37/D6</f>
        <v>-3.3906861346250523E-4</v>
      </c>
      <c r="E52" s="236">
        <f t="shared" si="45"/>
        <v>-3.2778768222195917E-4</v>
      </c>
      <c r="F52" s="236">
        <f t="shared" si="45"/>
        <v>-3.1523634216175259E-4</v>
      </c>
      <c r="G52" s="236">
        <f t="shared" si="45"/>
        <v>-3.1407607633344146E-4</v>
      </c>
      <c r="H52" s="236">
        <f t="shared" si="45"/>
        <v>-3.1247945196617835E-4</v>
      </c>
      <c r="I52" s="236">
        <f t="shared" si="45"/>
        <v>-3.0873613857398252E-4</v>
      </c>
      <c r="J52" s="236">
        <f t="shared" si="45"/>
        <v>-2.9906143228227138E-4</v>
      </c>
      <c r="K52" s="236">
        <f t="shared" si="45"/>
        <v>-2.8702909402826532E-4</v>
      </c>
      <c r="L52" s="236">
        <f t="shared" si="45"/>
        <v>-2.8042028749480311E-4</v>
      </c>
      <c r="M52" s="236">
        <f t="shared" si="45"/>
        <v>-2.854722597853923E-4</v>
      </c>
      <c r="N52" s="236">
        <f t="shared" si="45"/>
        <v>-2.9432184150181458E-4</v>
      </c>
      <c r="O52" s="236">
        <f t="shared" si="45"/>
        <v>-2.9323795020811939E-4</v>
      </c>
      <c r="P52" s="236">
        <f t="shared" si="45"/>
        <v>-2.873633418158398E-4</v>
      </c>
      <c r="Q52" s="236">
        <f t="shared" si="45"/>
        <v>-2.8973685508021098E-4</v>
      </c>
      <c r="R52" s="236">
        <f t="shared" si="45"/>
        <v>-2.7083363173452613E-4</v>
      </c>
      <c r="S52" s="236">
        <f t="shared" si="45"/>
        <v>-2.6718814764016471E-4</v>
      </c>
      <c r="T52" s="236">
        <f t="shared" si="45"/>
        <v>-2.7458164714552698E-4</v>
      </c>
      <c r="U52" s="236">
        <f t="shared" si="45"/>
        <v>-2.3052759851114476E-4</v>
      </c>
      <c r="V52" s="236">
        <f t="shared" si="45"/>
        <v>-2.8459355088611182E-4</v>
      </c>
      <c r="W52" s="236">
        <f t="shared" si="45"/>
        <v>-2.208206801341217E-4</v>
      </c>
      <c r="X52" s="236">
        <f t="shared" si="45"/>
        <v>-2.3382979852333785E-4</v>
      </c>
      <c r="Y52" s="236">
        <f t="shared" si="45"/>
        <v>-2.2751283947016683E-4</v>
      </c>
      <c r="Z52" s="236">
        <f t="shared" si="45"/>
        <v>-1.6043602841071141E-4</v>
      </c>
      <c r="AA52" s="236">
        <f t="shared" si="45"/>
        <v>-1.377035984368617E-4</v>
      </c>
      <c r="AB52" s="236">
        <f t="shared" si="45"/>
        <v>-1.816406288248881E-4</v>
      </c>
      <c r="AC52" s="236">
        <f t="shared" si="45"/>
        <v>-1.8485095724291652E-4</v>
      </c>
      <c r="AD52" s="236">
        <f t="shared" si="45"/>
        <v>-1.3358159217583974E-4</v>
      </c>
      <c r="AE52" s="236">
        <f t="shared" ref="AE52:AF52" si="46">AE37/AE6</f>
        <v>-1.0818477675310997E-5</v>
      </c>
      <c r="AF52" s="236">
        <f t="shared" si="46"/>
        <v>2.1198387652751404E-4</v>
      </c>
      <c r="AG52" s="236">
        <f t="shared" ref="AG52" si="47">AG37/AG6</f>
        <v>-4.9203411920138945E-4</v>
      </c>
    </row>
    <row r="53" spans="2:33" x14ac:dyDescent="0.25">
      <c r="B53" s="31" t="s">
        <v>301</v>
      </c>
      <c r="D53" s="231">
        <f t="shared" ref="D53:AD53" si="48">D38/D7</f>
        <v>-3.3946354923087543E-4</v>
      </c>
      <c r="E53" s="231">
        <f t="shared" si="48"/>
        <v>-3.2816109332529562E-4</v>
      </c>
      <c r="F53" s="231">
        <f t="shared" si="48"/>
        <v>-3.1559044652238263E-4</v>
      </c>
      <c r="G53" s="231">
        <f t="shared" si="48"/>
        <v>-3.1442526065802773E-4</v>
      </c>
      <c r="H53" s="231">
        <f t="shared" si="48"/>
        <v>-3.1282374598604236E-4</v>
      </c>
      <c r="I53" s="231">
        <f t="shared" si="48"/>
        <v>-3.0907082336521378E-4</v>
      </c>
      <c r="J53" s="231">
        <f t="shared" si="48"/>
        <v>-2.9937796821328638E-4</v>
      </c>
      <c r="K53" s="231">
        <f t="shared" si="48"/>
        <v>-2.8732107916093551E-4</v>
      </c>
      <c r="L53" s="231">
        <f t="shared" si="48"/>
        <v>-2.8114052449167143E-4</v>
      </c>
      <c r="M53" s="231">
        <f t="shared" si="48"/>
        <v>-2.8622964885031179E-4</v>
      </c>
      <c r="N53" s="231">
        <f t="shared" si="48"/>
        <v>-2.957348616165224E-4</v>
      </c>
      <c r="O53" s="231">
        <f t="shared" si="48"/>
        <v>-2.9462755598304411E-4</v>
      </c>
      <c r="P53" s="231">
        <f t="shared" si="48"/>
        <v>-2.8974403979038429E-4</v>
      </c>
      <c r="Q53" s="231">
        <f t="shared" si="48"/>
        <v>-2.9213770950836827E-4</v>
      </c>
      <c r="R53" s="231">
        <f t="shared" si="48"/>
        <v>-2.7484473767625959E-4</v>
      </c>
      <c r="S53" s="231">
        <f t="shared" si="48"/>
        <v>-2.7204803107301286E-4</v>
      </c>
      <c r="T53" s="231">
        <f t="shared" si="48"/>
        <v>-2.7948615570351975E-4</v>
      </c>
      <c r="U53" s="231">
        <f t="shared" si="48"/>
        <v>-2.3485166916092668E-4</v>
      </c>
      <c r="V53" s="231">
        <f t="shared" si="48"/>
        <v>-2.9015904058383475E-4</v>
      </c>
      <c r="W53" s="231">
        <f t="shared" si="48"/>
        <v>-2.253370649850211E-4</v>
      </c>
      <c r="X53" s="231">
        <f t="shared" si="48"/>
        <v>-2.4001197477571361E-4</v>
      </c>
      <c r="Y53" s="231">
        <f t="shared" si="48"/>
        <v>-2.3175158552981459E-4</v>
      </c>
      <c r="Z53" s="231">
        <f t="shared" si="48"/>
        <v>-1.6363831144420253E-4</v>
      </c>
      <c r="AA53" s="231">
        <f t="shared" si="48"/>
        <v>-1.3979432424464911E-4</v>
      </c>
      <c r="AB53" s="231">
        <f t="shared" si="48"/>
        <v>-1.8400080935903642E-4</v>
      </c>
      <c r="AC53" s="231">
        <f t="shared" si="48"/>
        <v>-1.8736738105428632E-4</v>
      </c>
      <c r="AD53" s="231">
        <f t="shared" si="48"/>
        <v>-1.3528901998313339E-4</v>
      </c>
      <c r="AE53" s="231">
        <f t="shared" ref="AE53:AF53" si="49">AE38/AE7</f>
        <v>-1.0955689709976957E-5</v>
      </c>
      <c r="AF53" s="231">
        <f t="shared" si="49"/>
        <v>2.1440086738702991E-4</v>
      </c>
      <c r="AG53" s="231">
        <f t="shared" ref="AG53" si="50">AG38/AG7</f>
        <v>-4.9912964219339564E-4</v>
      </c>
    </row>
    <row r="54" spans="2:33" x14ac:dyDescent="0.25">
      <c r="B54" s="31" t="s">
        <v>302</v>
      </c>
      <c r="D54" s="231">
        <f t="shared" ref="D54:AD54" si="51">D39/D8</f>
        <v>0</v>
      </c>
      <c r="E54" s="231">
        <f t="shared" si="51"/>
        <v>0</v>
      </c>
      <c r="F54" s="231">
        <f t="shared" si="51"/>
        <v>0</v>
      </c>
      <c r="G54" s="231">
        <f t="shared" si="51"/>
        <v>0</v>
      </c>
      <c r="H54" s="231">
        <f t="shared" si="51"/>
        <v>0</v>
      </c>
      <c r="I54" s="231">
        <f t="shared" si="51"/>
        <v>0</v>
      </c>
      <c r="J54" s="231">
        <f t="shared" si="51"/>
        <v>0</v>
      </c>
      <c r="K54" s="231">
        <f t="shared" si="51"/>
        <v>0</v>
      </c>
      <c r="L54" s="231">
        <f t="shared" si="51"/>
        <v>0</v>
      </c>
      <c r="M54" s="231">
        <f t="shared" si="51"/>
        <v>0</v>
      </c>
      <c r="N54" s="231">
        <f t="shared" si="51"/>
        <v>0</v>
      </c>
      <c r="O54" s="231">
        <f t="shared" si="51"/>
        <v>0</v>
      </c>
      <c r="P54" s="231">
        <f t="shared" si="51"/>
        <v>0</v>
      </c>
      <c r="Q54" s="231">
        <f t="shared" si="51"/>
        <v>0</v>
      </c>
      <c r="R54" s="231">
        <f t="shared" si="51"/>
        <v>0</v>
      </c>
      <c r="S54" s="231">
        <f t="shared" si="51"/>
        <v>0</v>
      </c>
      <c r="T54" s="231">
        <f t="shared" si="51"/>
        <v>0</v>
      </c>
      <c r="U54" s="231">
        <f t="shared" si="51"/>
        <v>0</v>
      </c>
      <c r="V54" s="231">
        <f t="shared" si="51"/>
        <v>0</v>
      </c>
      <c r="W54" s="231">
        <f t="shared" si="51"/>
        <v>0</v>
      </c>
      <c r="X54" s="231">
        <f t="shared" si="51"/>
        <v>0</v>
      </c>
      <c r="Y54" s="231">
        <f t="shared" si="51"/>
        <v>0</v>
      </c>
      <c r="Z54" s="231">
        <f t="shared" si="51"/>
        <v>0</v>
      </c>
      <c r="AA54" s="231">
        <f t="shared" si="51"/>
        <v>0</v>
      </c>
      <c r="AB54" s="231">
        <f t="shared" si="51"/>
        <v>0</v>
      </c>
      <c r="AC54" s="231">
        <f t="shared" si="51"/>
        <v>0</v>
      </c>
      <c r="AD54" s="231">
        <f t="shared" si="51"/>
        <v>0</v>
      </c>
      <c r="AE54" s="231">
        <f t="shared" ref="AE54:AF54" si="52">AE39/AE8</f>
        <v>0</v>
      </c>
      <c r="AF54" s="231">
        <f t="shared" si="52"/>
        <v>0</v>
      </c>
      <c r="AG54" s="231">
        <f t="shared" ref="AG54" si="53">AG39/AG8</f>
        <v>0</v>
      </c>
    </row>
    <row r="55" spans="2:33" x14ac:dyDescent="0.25">
      <c r="B55" s="31" t="s">
        <v>285</v>
      </c>
      <c r="D55" s="231">
        <f t="shared" ref="D55:AD55" si="54">D40/D9</f>
        <v>-4.6103420227556449E-4</v>
      </c>
      <c r="E55" s="231">
        <f t="shared" si="54"/>
        <v>-4.5012111424022974E-4</v>
      </c>
      <c r="F55" s="231">
        <f t="shared" si="54"/>
        <v>-4.3201808839798066E-4</v>
      </c>
      <c r="G55" s="231">
        <f t="shared" si="54"/>
        <v>-4.3907274868236923E-4</v>
      </c>
      <c r="H55" s="231">
        <f t="shared" si="54"/>
        <v>-4.4394038273967603E-4</v>
      </c>
      <c r="I55" s="231">
        <f t="shared" si="54"/>
        <v>-4.4748931031990619E-4</v>
      </c>
      <c r="J55" s="231">
        <f t="shared" si="54"/>
        <v>-4.4439460799729257E-4</v>
      </c>
      <c r="K55" s="231">
        <f t="shared" si="54"/>
        <v>-4.3709066018190036E-4</v>
      </c>
      <c r="L55" s="231">
        <f t="shared" si="54"/>
        <v>-4.2925043935258019E-4</v>
      </c>
      <c r="M55" s="231">
        <f t="shared" si="54"/>
        <v>-4.3521809231892303E-4</v>
      </c>
      <c r="N55" s="231">
        <f t="shared" si="54"/>
        <v>-4.5297352138545604E-4</v>
      </c>
      <c r="O55" s="231">
        <f t="shared" si="54"/>
        <v>-4.6473424153161053E-4</v>
      </c>
      <c r="P55" s="231">
        <f t="shared" si="54"/>
        <v>-4.6986057028700615E-4</v>
      </c>
      <c r="Q55" s="231">
        <f t="shared" si="54"/>
        <v>-4.7514592520180965E-4</v>
      </c>
      <c r="R55" s="231">
        <f t="shared" si="54"/>
        <v>-3.9501777647615486E-4</v>
      </c>
      <c r="S55" s="231">
        <f t="shared" si="54"/>
        <v>-4.5925791320380085E-4</v>
      </c>
      <c r="T55" s="231">
        <f t="shared" si="54"/>
        <v>-4.9243641971525914E-4</v>
      </c>
      <c r="U55" s="231">
        <f t="shared" si="54"/>
        <v>-4.8144158929310112E-4</v>
      </c>
      <c r="V55" s="231">
        <f t="shared" si="54"/>
        <v>-5.3186731856720289E-4</v>
      </c>
      <c r="W55" s="231">
        <f t="shared" si="54"/>
        <v>-2.8729415322941733E-4</v>
      </c>
      <c r="X55" s="231">
        <f t="shared" si="54"/>
        <v>-3.2755009527073772E-4</v>
      </c>
      <c r="Y55" s="231">
        <f t="shared" si="54"/>
        <v>-4.2319632036604899E-4</v>
      </c>
      <c r="Z55" s="231">
        <f t="shared" si="54"/>
        <v>-6.7631655289857211E-5</v>
      </c>
      <c r="AA55" s="231">
        <f t="shared" si="54"/>
        <v>2.3935873322272924E-5</v>
      </c>
      <c r="AB55" s="231">
        <f t="shared" si="54"/>
        <v>-5.1080466843314337E-5</v>
      </c>
      <c r="AC55" s="231">
        <f t="shared" si="54"/>
        <v>-6.5129536262851798E-5</v>
      </c>
      <c r="AD55" s="231">
        <f t="shared" si="54"/>
        <v>1.4007111820765237E-4</v>
      </c>
      <c r="AE55" s="231">
        <f t="shared" ref="AE55:AF55" si="55">AE40/AE9</f>
        <v>1.8280325733105882E-4</v>
      </c>
      <c r="AF55" s="231">
        <f t="shared" si="55"/>
        <v>2.0232214660111606E-3</v>
      </c>
      <c r="AG55" s="231">
        <f t="shared" ref="AG55" si="56">AG40/AG9</f>
        <v>2.4517381648418491E-3</v>
      </c>
    </row>
    <row r="56" spans="2:33" x14ac:dyDescent="0.25">
      <c r="B56" s="31" t="s">
        <v>286</v>
      </c>
      <c r="D56" s="231">
        <f t="shared" ref="D56:AD56" si="57">D41/D10</f>
        <v>0</v>
      </c>
      <c r="E56" s="231">
        <f t="shared" si="57"/>
        <v>0</v>
      </c>
      <c r="F56" s="231">
        <f t="shared" si="57"/>
        <v>0</v>
      </c>
      <c r="G56" s="231">
        <f t="shared" si="57"/>
        <v>0</v>
      </c>
      <c r="H56" s="231">
        <f t="shared" si="57"/>
        <v>0</v>
      </c>
      <c r="I56" s="231">
        <f t="shared" si="57"/>
        <v>0</v>
      </c>
      <c r="J56" s="231">
        <f t="shared" si="57"/>
        <v>0</v>
      </c>
      <c r="K56" s="231">
        <f t="shared" si="57"/>
        <v>0</v>
      </c>
      <c r="L56" s="231">
        <f t="shared" si="57"/>
        <v>0</v>
      </c>
      <c r="M56" s="231">
        <f t="shared" si="57"/>
        <v>0</v>
      </c>
      <c r="N56" s="231">
        <f t="shared" si="57"/>
        <v>0</v>
      </c>
      <c r="O56" s="231">
        <f t="shared" si="57"/>
        <v>0</v>
      </c>
      <c r="P56" s="231">
        <f t="shared" si="57"/>
        <v>0</v>
      </c>
      <c r="Q56" s="231">
        <f t="shared" si="57"/>
        <v>0</v>
      </c>
      <c r="R56" s="231">
        <f t="shared" si="57"/>
        <v>0</v>
      </c>
      <c r="S56" s="231">
        <f t="shared" si="57"/>
        <v>0</v>
      </c>
      <c r="T56" s="231">
        <f t="shared" si="57"/>
        <v>0</v>
      </c>
      <c r="U56" s="231">
        <f t="shared" si="57"/>
        <v>0</v>
      </c>
      <c r="V56" s="231">
        <f t="shared" si="57"/>
        <v>0</v>
      </c>
      <c r="W56" s="231">
        <f t="shared" si="57"/>
        <v>0</v>
      </c>
      <c r="X56" s="231">
        <f t="shared" si="57"/>
        <v>0</v>
      </c>
      <c r="Y56" s="231">
        <f t="shared" si="57"/>
        <v>0</v>
      </c>
      <c r="Z56" s="231">
        <f t="shared" si="57"/>
        <v>0</v>
      </c>
      <c r="AA56" s="231">
        <f t="shared" si="57"/>
        <v>0</v>
      </c>
      <c r="AB56" s="231">
        <f t="shared" si="57"/>
        <v>0</v>
      </c>
      <c r="AC56" s="231">
        <f t="shared" si="57"/>
        <v>0</v>
      </c>
      <c r="AD56" s="231">
        <f t="shared" si="57"/>
        <v>0</v>
      </c>
      <c r="AE56" s="231">
        <f t="shared" ref="AE56:AF56" si="58">AE41/AE10</f>
        <v>0</v>
      </c>
      <c r="AF56" s="231">
        <f t="shared" si="58"/>
        <v>0</v>
      </c>
      <c r="AG56" s="231">
        <f t="shared" ref="AG56" si="59">AG41/AG10</f>
        <v>0</v>
      </c>
    </row>
    <row r="57" spans="2:33" x14ac:dyDescent="0.25">
      <c r="B57" s="31" t="s">
        <v>287</v>
      </c>
      <c r="D57" s="231">
        <f t="shared" ref="D57:AD57" si="60">D42/D11</f>
        <v>-0.13086253109423193</v>
      </c>
      <c r="E57" s="231">
        <f t="shared" si="60"/>
        <v>-8.4848126002892682E-2</v>
      </c>
      <c r="F57" s="231">
        <f t="shared" si="60"/>
        <v>-2.0701303826552386E-2</v>
      </c>
      <c r="G57" s="231">
        <f t="shared" si="60"/>
        <v>0.24255506944082017</v>
      </c>
      <c r="H57" s="231">
        <f t="shared" si="60"/>
        <v>-9.4515021020434645E-2</v>
      </c>
      <c r="I57" s="231">
        <f t="shared" si="60"/>
        <v>1.2804076788686608E-2</v>
      </c>
      <c r="J57" s="231">
        <f t="shared" si="60"/>
        <v>7.4454902987929937E-3</v>
      </c>
      <c r="K57" s="231">
        <f t="shared" si="60"/>
        <v>-8.2420144193623927E-3</v>
      </c>
      <c r="L57" s="231">
        <f t="shared" si="60"/>
        <v>-1.3429726701880066E-2</v>
      </c>
      <c r="M57" s="231">
        <f t="shared" si="60"/>
        <v>-0.14564125048437435</v>
      </c>
      <c r="N57" s="231">
        <f t="shared" si="60"/>
        <v>4.5808563228522635E-2</v>
      </c>
      <c r="O57" s="231">
        <f t="shared" si="60"/>
        <v>3.5746205142532794E-2</v>
      </c>
      <c r="P57" s="231">
        <f t="shared" si="60"/>
        <v>3.5431332699035291E-2</v>
      </c>
      <c r="Q57" s="231">
        <f t="shared" si="60"/>
        <v>3.8736990066733222E-2</v>
      </c>
      <c r="R57" s="231">
        <f t="shared" si="60"/>
        <v>4.0285627319327749E-2</v>
      </c>
      <c r="S57" s="231">
        <f t="shared" si="60"/>
        <v>3.6689182023010518E-2</v>
      </c>
      <c r="T57" s="231">
        <f t="shared" si="60"/>
        <v>3.9263998152378153E-2</v>
      </c>
      <c r="U57" s="231">
        <f t="shared" si="60"/>
        <v>3.6381174555698177E-2</v>
      </c>
      <c r="V57" s="231">
        <f t="shared" si="60"/>
        <v>2.2654237889203673E-2</v>
      </c>
      <c r="W57" s="231">
        <f t="shared" si="60"/>
        <v>2.2774549689138723E-2</v>
      </c>
      <c r="X57" s="231">
        <f t="shared" si="60"/>
        <v>1.2811034400642705E-2</v>
      </c>
      <c r="Y57" s="231">
        <f t="shared" si="60"/>
        <v>2.1846037671642842E-3</v>
      </c>
      <c r="Z57" s="231">
        <f t="shared" si="60"/>
        <v>-9.860947062830265E-4</v>
      </c>
      <c r="AA57" s="231">
        <f t="shared" si="60"/>
        <v>-8.0190294717045647E-3</v>
      </c>
      <c r="AB57" s="231">
        <f t="shared" si="60"/>
        <v>-1.781328782833291E-2</v>
      </c>
      <c r="AC57" s="231">
        <f t="shared" si="60"/>
        <v>-2.9073347622132838E-2</v>
      </c>
      <c r="AD57" s="231">
        <f t="shared" si="60"/>
        <v>-4.8544221164335356E-2</v>
      </c>
      <c r="AE57" s="231">
        <f t="shared" ref="AE57:AF57" si="61">AE42/AE11</f>
        <v>-5.7418271449380505E-2</v>
      </c>
      <c r="AF57" s="231">
        <f t="shared" si="61"/>
        <v>-5.0169257970705469E-2</v>
      </c>
      <c r="AG57" s="231">
        <f t="shared" ref="AG57" si="62">AG42/AG11</f>
        <v>-4.4838856597683864E-2</v>
      </c>
    </row>
    <row r="58" spans="2:33" x14ac:dyDescent="0.25">
      <c r="B58" s="31" t="s">
        <v>288</v>
      </c>
      <c r="D58" s="231">
        <f t="shared" ref="D58:AD58" si="63">D43/D12</f>
        <v>0</v>
      </c>
      <c r="E58" s="231">
        <f t="shared" si="63"/>
        <v>0</v>
      </c>
      <c r="F58" s="231">
        <f t="shared" si="63"/>
        <v>0</v>
      </c>
      <c r="G58" s="231">
        <f t="shared" si="63"/>
        <v>0</v>
      </c>
      <c r="H58" s="231">
        <f t="shared" si="63"/>
        <v>0</v>
      </c>
      <c r="I58" s="231">
        <f t="shared" si="63"/>
        <v>0</v>
      </c>
      <c r="J58" s="231">
        <f t="shared" si="63"/>
        <v>0</v>
      </c>
      <c r="K58" s="231">
        <f t="shared" si="63"/>
        <v>0</v>
      </c>
      <c r="L58" s="231">
        <f t="shared" si="63"/>
        <v>1.438127443306546E-2</v>
      </c>
      <c r="M58" s="231">
        <f t="shared" si="63"/>
        <v>1.4433086366768575E-2</v>
      </c>
      <c r="N58" s="231">
        <f t="shared" si="63"/>
        <v>1.44745441461895E-2</v>
      </c>
      <c r="O58" s="231">
        <f t="shared" si="63"/>
        <v>1.44745441461895E-2</v>
      </c>
      <c r="P58" s="231">
        <f t="shared" si="63"/>
        <v>1.44745441461895E-2</v>
      </c>
      <c r="Q58" s="231">
        <f t="shared" si="63"/>
        <v>1.44745441461895E-2</v>
      </c>
      <c r="R58" s="231">
        <f t="shared" si="63"/>
        <v>1.44745441461895E-2</v>
      </c>
      <c r="S58" s="231">
        <f t="shared" si="63"/>
        <v>1.44745441461895E-2</v>
      </c>
      <c r="T58" s="231">
        <f t="shared" si="63"/>
        <v>1.44745441461895E-2</v>
      </c>
      <c r="U58" s="231">
        <f t="shared" si="63"/>
        <v>1.4533558794576421E-2</v>
      </c>
      <c r="V58" s="231">
        <f t="shared" si="63"/>
        <v>1.4648189239170358E-2</v>
      </c>
      <c r="W58" s="231">
        <f t="shared" si="63"/>
        <v>1.4707256202462399E-2</v>
      </c>
      <c r="X58" s="231">
        <f t="shared" si="63"/>
        <v>1.483108511129015E-2</v>
      </c>
      <c r="Y58" s="231">
        <f t="shared" si="63"/>
        <v>1.4918325457219243E-2</v>
      </c>
      <c r="Z58" s="231">
        <f t="shared" si="63"/>
        <v>1.5012281028786312E-2</v>
      </c>
      <c r="AA58" s="231">
        <f t="shared" si="63"/>
        <v>1.5113569061674581E-2</v>
      </c>
      <c r="AB58" s="231">
        <f t="shared" si="63"/>
        <v>1.5224985305577936E-2</v>
      </c>
      <c r="AC58" s="231">
        <f t="shared" si="63"/>
        <v>1.5344844868633941E-2</v>
      </c>
      <c r="AD58" s="231">
        <f t="shared" si="63"/>
        <v>1.5471681913673534E-2</v>
      </c>
      <c r="AE58" s="231">
        <f t="shared" ref="AE58:AF58" si="64">AE43/AE12</f>
        <v>1.5598555182089319E-2</v>
      </c>
      <c r="AF58" s="231">
        <f t="shared" si="64"/>
        <v>1.566629505378999E-2</v>
      </c>
      <c r="AG58" s="231">
        <f t="shared" ref="AG58" si="65">AG43/AG12</f>
        <v>1.5755098010416201E-2</v>
      </c>
    </row>
    <row r="59" spans="2:33" x14ac:dyDescent="0.25">
      <c r="B59" s="227" t="s">
        <v>303</v>
      </c>
      <c r="D59" s="236">
        <f t="shared" ref="D59:AD59" si="66">D44/D13</f>
        <v>-6.8013535700082127E-4</v>
      </c>
      <c r="E59" s="236">
        <f t="shared" si="66"/>
        <v>-5.9599046191000365E-4</v>
      </c>
      <c r="F59" s="236">
        <f t="shared" si="66"/>
        <v>-3.8649560131333635E-4</v>
      </c>
      <c r="G59" s="236">
        <f t="shared" si="66"/>
        <v>3.0888861995935978E-4</v>
      </c>
      <c r="H59" s="236">
        <f t="shared" si="66"/>
        <v>-6.1073234618494834E-4</v>
      </c>
      <c r="I59" s="236">
        <f t="shared" si="66"/>
        <v>-2.8804537425982713E-4</v>
      </c>
      <c r="J59" s="236">
        <f t="shared" si="66"/>
        <v>-3.1197488577957303E-4</v>
      </c>
      <c r="K59" s="236">
        <f t="shared" si="66"/>
        <v>-3.6540069722501334E-4</v>
      </c>
      <c r="L59" s="236">
        <f t="shared" si="66"/>
        <v>-3.6405056331980642E-4</v>
      </c>
      <c r="M59" s="236">
        <f t="shared" si="66"/>
        <v>-8.0042871215173456E-4</v>
      </c>
      <c r="N59" s="236">
        <f t="shared" si="66"/>
        <v>-1.1634554014220326E-4</v>
      </c>
      <c r="O59" s="236">
        <f t="shared" si="66"/>
        <v>-1.4696553148077512E-4</v>
      </c>
      <c r="P59" s="236">
        <f t="shared" si="66"/>
        <v>-1.5176192657743488E-4</v>
      </c>
      <c r="Q59" s="236">
        <f t="shared" si="66"/>
        <v>-1.5029303140458205E-4</v>
      </c>
      <c r="R59" s="236">
        <f t="shared" si="66"/>
        <v>-1.4252850916692203E-4</v>
      </c>
      <c r="S59" s="236">
        <f t="shared" si="66"/>
        <v>-1.8414926214147944E-4</v>
      </c>
      <c r="T59" s="236">
        <f t="shared" si="66"/>
        <v>-2.2119316227587932E-4</v>
      </c>
      <c r="U59" s="236">
        <f t="shared" si="66"/>
        <v>-1.7401373124739493E-4</v>
      </c>
      <c r="V59" s="236">
        <f t="shared" si="66"/>
        <v>-2.5115357904636907E-4</v>
      </c>
      <c r="W59" s="236">
        <f t="shared" si="66"/>
        <v>-2.0782952324976912E-4</v>
      </c>
      <c r="X59" s="236">
        <f t="shared" si="66"/>
        <v>-2.7427540695444853E-4</v>
      </c>
      <c r="Y59" s="236">
        <f t="shared" si="66"/>
        <v>-3.2586938319660461E-4</v>
      </c>
      <c r="Z59" s="236">
        <f t="shared" si="66"/>
        <v>-2.8388691850105219E-4</v>
      </c>
      <c r="AA59" s="236">
        <f t="shared" si="66"/>
        <v>-2.7701155326831492E-4</v>
      </c>
      <c r="AB59" s="236">
        <f t="shared" si="66"/>
        <v>-3.5781067413822774E-4</v>
      </c>
      <c r="AC59" s="236">
        <f t="shared" si="66"/>
        <v>-4.0012834548935883E-4</v>
      </c>
      <c r="AD59" s="236">
        <f t="shared" si="66"/>
        <v>-4.0421439841341561E-4</v>
      </c>
      <c r="AE59" s="236">
        <f t="shared" ref="AE59:AF59" si="67">AE44/AE13</f>
        <v>-3.6177799916406613E-4</v>
      </c>
      <c r="AF59" s="236">
        <f t="shared" si="67"/>
        <v>2.6296138992289999E-4</v>
      </c>
      <c r="AG59" s="236">
        <f t="shared" ref="AG59" si="68">AG44/AG13</f>
        <v>-8.3824627357346569E-6</v>
      </c>
    </row>
    <row r="60" spans="2:33" x14ac:dyDescent="0.25">
      <c r="B60" s="31" t="s">
        <v>304</v>
      </c>
      <c r="D60" s="231">
        <f t="shared" ref="D60:AD60" si="69">D45/D14</f>
        <v>-5.3609965545769642E-4</v>
      </c>
      <c r="E60" s="231">
        <f t="shared" si="69"/>
        <v>-5.4212018639013693E-4</v>
      </c>
      <c r="F60" s="231">
        <f t="shared" si="69"/>
        <v>-5.3077342901898235E-4</v>
      </c>
      <c r="G60" s="231">
        <f t="shared" si="69"/>
        <v>-5.5882829897609912E-4</v>
      </c>
      <c r="H60" s="231">
        <f t="shared" si="69"/>
        <v>-5.5725862875086337E-4</v>
      </c>
      <c r="I60" s="231">
        <f t="shared" si="69"/>
        <v>-5.6901847799814011E-4</v>
      </c>
      <c r="J60" s="231">
        <f t="shared" si="69"/>
        <v>-5.7323668608769856E-4</v>
      </c>
      <c r="K60" s="231">
        <f t="shared" si="69"/>
        <v>-5.7787052934001883E-4</v>
      </c>
      <c r="L60" s="231">
        <f t="shared" si="69"/>
        <v>-5.6872901390673939E-4</v>
      </c>
      <c r="M60" s="231">
        <f t="shared" si="69"/>
        <v>-5.6306860875672462E-4</v>
      </c>
      <c r="N60" s="231">
        <f t="shared" si="69"/>
        <v>-5.8110523022987385E-4</v>
      </c>
      <c r="O60" s="231">
        <f t="shared" si="69"/>
        <v>-5.9505859610906064E-4</v>
      </c>
      <c r="P60" s="231">
        <f t="shared" si="69"/>
        <v>-5.9730282246038308E-4</v>
      </c>
      <c r="Q60" s="231">
        <f t="shared" si="69"/>
        <v>-5.8998881391333316E-4</v>
      </c>
      <c r="R60" s="231">
        <f t="shared" si="69"/>
        <v>-5.8023095827405282E-4</v>
      </c>
      <c r="S60" s="231">
        <f t="shared" si="69"/>
        <v>-5.8598227681669183E-4</v>
      </c>
      <c r="T60" s="231">
        <f t="shared" si="69"/>
        <v>-5.8772082519238829E-4</v>
      </c>
      <c r="U60" s="231">
        <f t="shared" si="69"/>
        <v>-5.4047128747512687E-4</v>
      </c>
      <c r="V60" s="231">
        <f t="shared" si="69"/>
        <v>-5.8331386744790682E-4</v>
      </c>
      <c r="W60" s="231">
        <f t="shared" si="69"/>
        <v>-4.9255393013991394E-4</v>
      </c>
      <c r="X60" s="231">
        <f t="shared" si="69"/>
        <v>-5.1218735770715328E-4</v>
      </c>
      <c r="Y60" s="231">
        <f t="shared" si="69"/>
        <v>-5.3844544593990059E-4</v>
      </c>
      <c r="Z60" s="231">
        <f t="shared" si="69"/>
        <v>-4.6192707765048955E-4</v>
      </c>
      <c r="AA60" s="231">
        <f t="shared" si="69"/>
        <v>-4.2255459972880867E-4</v>
      </c>
      <c r="AB60" s="231">
        <f t="shared" si="69"/>
        <v>-4.7954710455097772E-4</v>
      </c>
      <c r="AC60" s="231">
        <f t="shared" si="69"/>
        <v>-4.6928586244504746E-4</v>
      </c>
      <c r="AD60" s="231">
        <f t="shared" si="69"/>
        <v>-4.022144238798587E-4</v>
      </c>
      <c r="AE60" s="231">
        <f t="shared" ref="AE60:AF60" si="70">AE45/AE14</f>
        <v>-3.1511701595087383E-4</v>
      </c>
      <c r="AF60" s="231">
        <f t="shared" si="70"/>
        <v>1.7883829939712006E-4</v>
      </c>
      <c r="AG60" s="231">
        <f t="shared" ref="AG60" si="71">AG45/AG14</f>
        <v>-5.4666765283962397E-4</v>
      </c>
    </row>
    <row r="61" spans="2:33" x14ac:dyDescent="0.25">
      <c r="B61" s="31" t="s">
        <v>305</v>
      </c>
      <c r="D61" s="231">
        <f t="shared" ref="D61:AD61" si="72">D46/D15</f>
        <v>-7.8492381597516936E-4</v>
      </c>
      <c r="E61" s="231">
        <f t="shared" si="72"/>
        <v>-6.3574854645014034E-4</v>
      </c>
      <c r="F61" s="231">
        <f t="shared" si="72"/>
        <v>-2.7631103517078263E-4</v>
      </c>
      <c r="G61" s="231">
        <f t="shared" si="72"/>
        <v>9.5590424189407458E-4</v>
      </c>
      <c r="H61" s="231">
        <f t="shared" si="72"/>
        <v>-6.4938998000852528E-4</v>
      </c>
      <c r="I61" s="231">
        <f t="shared" si="72"/>
        <v>-9.2568216684181325E-5</v>
      </c>
      <c r="J61" s="231">
        <f t="shared" si="72"/>
        <v>-1.2676155368018669E-4</v>
      </c>
      <c r="K61" s="231">
        <f t="shared" si="72"/>
        <v>-2.0885801063175868E-4</v>
      </c>
      <c r="L61" s="231">
        <f t="shared" si="72"/>
        <v>-2.1521442496984583E-4</v>
      </c>
      <c r="M61" s="231">
        <f t="shared" si="72"/>
        <v>-9.7089383764475522E-4</v>
      </c>
      <c r="N61" s="231">
        <f t="shared" si="72"/>
        <v>2.1657533728386402E-4</v>
      </c>
      <c r="O61" s="231">
        <f t="shared" si="72"/>
        <v>1.861534411941101E-4</v>
      </c>
      <c r="P61" s="231">
        <f t="shared" si="72"/>
        <v>1.842053793642854E-4</v>
      </c>
      <c r="Q61" s="231">
        <f t="shared" si="72"/>
        <v>1.7390727287171329E-4</v>
      </c>
      <c r="R61" s="231">
        <f t="shared" si="72"/>
        <v>1.7661282710394611E-4</v>
      </c>
      <c r="S61" s="231">
        <f t="shared" si="72"/>
        <v>1.1905166155080339E-4</v>
      </c>
      <c r="T61" s="231">
        <f t="shared" si="72"/>
        <v>7.2259772172532567E-5</v>
      </c>
      <c r="U61" s="231">
        <f t="shared" si="72"/>
        <v>1.1500578140325551E-4</v>
      </c>
      <c r="V61" s="231">
        <f t="shared" si="72"/>
        <v>1.5704632976226105E-5</v>
      </c>
      <c r="W61" s="231">
        <f t="shared" si="72"/>
        <v>2.9265298959841402E-5</v>
      </c>
      <c r="X61" s="231">
        <f t="shared" si="72"/>
        <v>-8.5500931399912902E-5</v>
      </c>
      <c r="Y61" s="231">
        <f t="shared" si="72"/>
        <v>-1.5331742041539416E-4</v>
      </c>
      <c r="Z61" s="231">
        <f t="shared" si="72"/>
        <v>-1.3795052732222193E-4</v>
      </c>
      <c r="AA61" s="231">
        <f t="shared" si="72"/>
        <v>-1.6483385828715288E-4</v>
      </c>
      <c r="AB61" s="231">
        <f t="shared" si="72"/>
        <v>-2.6267225188679678E-4</v>
      </c>
      <c r="AC61" s="231">
        <f t="shared" si="72"/>
        <v>-3.4411458223703372E-4</v>
      </c>
      <c r="AD61" s="231">
        <f t="shared" si="72"/>
        <v>-4.058887686783976E-4</v>
      </c>
      <c r="AE61" s="231">
        <f t="shared" ref="AE61:AF61" si="73">AE46/AE15</f>
        <v>-3.9981568679168177E-4</v>
      </c>
      <c r="AF61" s="231">
        <f t="shared" si="73"/>
        <v>3.3156250928142046E-4</v>
      </c>
      <c r="AG61" s="231">
        <f t="shared" ref="AG61" si="74">AG46/AG15</f>
        <v>4.1348487407792195E-4</v>
      </c>
    </row>
    <row r="62" spans="2:33" x14ac:dyDescent="0.25">
      <c r="B62" s="227" t="s">
        <v>306</v>
      </c>
      <c r="D62" s="236">
        <f t="shared" ref="D62:AD62" si="75">D47/D16</f>
        <v>-6.5678095382702575E-4</v>
      </c>
      <c r="E62" s="236">
        <f t="shared" si="75"/>
        <v>-5.4164057843067057E-4</v>
      </c>
      <c r="F62" s="236">
        <f t="shared" si="75"/>
        <v>-2.5898122919784634E-4</v>
      </c>
      <c r="G62" s="236">
        <f t="shared" si="75"/>
        <v>7.2528131318148545E-4</v>
      </c>
      <c r="H62" s="236">
        <f t="shared" si="75"/>
        <v>-5.5115601072330063E-4</v>
      </c>
      <c r="I62" s="236">
        <f t="shared" si="75"/>
        <v>-1.0690551159772426E-4</v>
      </c>
      <c r="J62" s="236">
        <f t="shared" si="75"/>
        <v>-1.3536153806957535E-4</v>
      </c>
      <c r="K62" s="236">
        <f t="shared" si="75"/>
        <v>-2.0277742222064618E-4</v>
      </c>
      <c r="L62" s="236">
        <f t="shared" si="75"/>
        <v>1.4259275925178904E-3</v>
      </c>
      <c r="M62" s="236">
        <f t="shared" si="75"/>
        <v>8.1853698931119473E-4</v>
      </c>
      <c r="N62" s="236">
        <f t="shared" si="75"/>
        <v>1.8481054799842779E-3</v>
      </c>
      <c r="O62" s="236">
        <f t="shared" si="75"/>
        <v>1.9032033896816546E-3</v>
      </c>
      <c r="P62" s="236">
        <f t="shared" si="75"/>
        <v>1.9202604820771278E-3</v>
      </c>
      <c r="Q62" s="236">
        <f t="shared" si="75"/>
        <v>1.860398741223572E-3</v>
      </c>
      <c r="R62" s="236">
        <f t="shared" si="75"/>
        <v>1.9072565867589023E-3</v>
      </c>
      <c r="S62" s="236">
        <f t="shared" si="75"/>
        <v>1.9049897849806098E-3</v>
      </c>
      <c r="T62" s="236">
        <f t="shared" si="75"/>
        <v>1.9395820123200426E-3</v>
      </c>
      <c r="U62" s="236">
        <f t="shared" si="75"/>
        <v>2.0361698577122216E-3</v>
      </c>
      <c r="V62" s="236">
        <f t="shared" si="75"/>
        <v>1.9887401888063995E-3</v>
      </c>
      <c r="W62" s="236">
        <f t="shared" si="75"/>
        <v>2.0924829581163459E-3</v>
      </c>
      <c r="X62" s="236">
        <f t="shared" si="75"/>
        <v>1.8963742791822324E-3</v>
      </c>
      <c r="Y62" s="236">
        <f t="shared" si="75"/>
        <v>1.9770754239481093E-3</v>
      </c>
      <c r="Z62" s="236">
        <f t="shared" si="75"/>
        <v>1.9729417924117506E-3</v>
      </c>
      <c r="AA62" s="236">
        <f t="shared" si="75"/>
        <v>1.8032412596179889E-3</v>
      </c>
      <c r="AB62" s="236">
        <f t="shared" si="75"/>
        <v>1.8073408282451807E-3</v>
      </c>
      <c r="AC62" s="236">
        <f t="shared" si="75"/>
        <v>1.7332492149396059E-3</v>
      </c>
      <c r="AD62" s="236">
        <f t="shared" si="75"/>
        <v>1.6878243000075473E-3</v>
      </c>
      <c r="AE62" s="236">
        <f t="shared" ref="AE62:AF62" si="76">AE47/AE16</f>
        <v>1.5955805057551755E-3</v>
      </c>
      <c r="AF62" s="236">
        <f t="shared" si="76"/>
        <v>2.0709762911495979E-3</v>
      </c>
      <c r="AG62" s="236">
        <f t="shared" ref="AG62" si="77">AG47/AG16</f>
        <v>2.1740587142827545E-3</v>
      </c>
    </row>
    <row r="63" spans="2:33" x14ac:dyDescent="0.25">
      <c r="D63" s="231"/>
      <c r="E63" s="231"/>
      <c r="F63" s="231"/>
      <c r="G63" s="231"/>
      <c r="H63" s="231"/>
      <c r="I63" s="231"/>
      <c r="J63" s="231"/>
      <c r="K63" s="231"/>
      <c r="L63" s="231"/>
      <c r="M63" s="231"/>
      <c r="N63" s="231"/>
      <c r="O63" s="231"/>
      <c r="P63" s="231"/>
      <c r="Q63" s="231"/>
      <c r="R63" s="231"/>
      <c r="S63" s="231"/>
      <c r="T63" s="231"/>
      <c r="U63" s="231"/>
      <c r="V63" s="231"/>
      <c r="W63" s="231"/>
      <c r="X63" s="231"/>
      <c r="Y63" s="231"/>
      <c r="Z63" s="231"/>
      <c r="AA63" s="231"/>
      <c r="AB63" s="231"/>
      <c r="AC63" s="231"/>
      <c r="AD63" s="231"/>
      <c r="AE63" s="231"/>
    </row>
  </sheetData>
  <pageMargins left="0.7" right="0.7" top="0.75" bottom="0.75" header="0.3" footer="0.3"/>
  <pageSetup paperSize="9" orientation="portrait" horizontalDpi="90" verticalDpi="9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24</vt:i4>
      </vt:variant>
      <vt:variant>
        <vt:lpstr>Named Ranges</vt:lpstr>
      </vt:variant>
      <vt:variant>
        <vt:i4>6</vt:i4>
      </vt:variant>
    </vt:vector>
  </HeadingPairs>
  <TitlesOfParts>
    <vt:vector size="30" baseType="lpstr">
      <vt:lpstr>Table 5.1</vt:lpstr>
      <vt:lpstr>Table 5.2</vt:lpstr>
      <vt:lpstr>Table 5.3</vt:lpstr>
      <vt:lpstr>Tables 5.4 and 5.5</vt:lpstr>
      <vt:lpstr>Tables 5.6 and 5.7</vt:lpstr>
      <vt:lpstr>Table 5.8 Recalculations</vt:lpstr>
      <vt:lpstr>Recalculations 3.A</vt:lpstr>
      <vt:lpstr>Recalculations 3.B</vt:lpstr>
      <vt:lpstr>Recalculations 3.D</vt:lpstr>
      <vt:lpstr>3.3.A Animal Populations</vt:lpstr>
      <vt:lpstr>F.1 Pasture</vt:lpstr>
      <vt:lpstr>3.3.B CH4 EFs Enteric</vt:lpstr>
      <vt:lpstr>3.3.C CH4 EF's Manure Mgment</vt:lpstr>
      <vt:lpstr>3.3.D.1 MMS</vt:lpstr>
      <vt:lpstr>3.3.D.2 MMS</vt:lpstr>
      <vt:lpstr>3.3.E N excretion</vt:lpstr>
      <vt:lpstr>3.3.E contd</vt:lpstr>
      <vt:lpstr>3.3.F N2O input data</vt:lpstr>
      <vt:lpstr>3.3.G sewage sludge</vt:lpstr>
      <vt:lpstr>3.3.H Crop Residues</vt:lpstr>
      <vt:lpstr>3.3.I Nex by MMS (i)</vt:lpstr>
      <vt:lpstr>3.3.I Nex by MMS (ii)</vt:lpstr>
      <vt:lpstr>3.3.J Energy metabolism</vt:lpstr>
      <vt:lpstr>3.3.K Slurry spreading</vt:lpstr>
      <vt:lpstr>'Table 5.3'!_Ref412188249</vt:lpstr>
      <vt:lpstr>'3.3.J Energy metabolism'!_Ref412189865</vt:lpstr>
      <vt:lpstr>'3.3.K Slurry spreading'!_Ref412189865</vt:lpstr>
      <vt:lpstr>'Tables 5.4 and 5.5'!_Ref412189865</vt:lpstr>
      <vt:lpstr>'Tables 5.6 and 5.7'!_Ref412209030</vt:lpstr>
      <vt:lpstr>'Tables 5.6 and 5.7'!_Ref412210707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Ann Marie Ryan</cp:lastModifiedBy>
  <dcterms:created xsi:type="dcterms:W3CDTF">1996-10-14T23:33:28Z</dcterms:created>
  <dcterms:modified xsi:type="dcterms:W3CDTF">2022-03-08T09:52:02Z</dcterms:modified>
</cp:coreProperties>
</file>